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R:\RAČUNOVODSTVO\ARPA, plan i realizacija 2025\"/>
    </mc:Choice>
  </mc:AlternateContent>
  <xr:revisionPtr revIDLastSave="0" documentId="13_ncr:1_{2E981417-4CCC-4A86-AD31-9E75DC68AFA4}" xr6:coauthVersionLast="47" xr6:coauthVersionMax="47" xr10:uidLastSave="{00000000-0000-0000-0000-000000000000}"/>
  <bookViews>
    <workbookView xWindow="-108" yWindow="-108" windowWidth="23256" windowHeight="13896" tabRatio="801" firstSheet="2" xr2:uid="{00000000-000D-0000-FFFF-FFFF00000000}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13" r:id="rId7"/>
  </sheets>
  <externalReferences>
    <externalReference r:id="rId8"/>
  </externalReferences>
  <definedNames>
    <definedName name="_xlnm._FilterDatabase" localSheetId="6" hidden="1">'POSEBNI DIO'!$A$21:$G$247</definedName>
    <definedName name="_xlnm.Print_Area" localSheetId="4">' Račun financiranja-ekonomska'!$A$1:$H$15</definedName>
    <definedName name="_xlnm.Print_Area" localSheetId="5">' Račun financiranja-izvori'!$A$1:$F$11</definedName>
    <definedName name="_xlnm.Print_Area" localSheetId="1">' Račun prihoda i rashoda-ekonom'!$A$1:$H$24</definedName>
    <definedName name="_xlnm.Print_Area" localSheetId="2">' Račun prihoda i rashoda-izvori'!$A$1:$F$23</definedName>
    <definedName name="_xlnm.Print_Area" localSheetId="3">' Račun rashoda-funkcija'!$A$1:$F$8</definedName>
    <definedName name="_xlnm.Print_Area" localSheetId="0">SAŽETAK!$A$1:$J$29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I27" i="1"/>
  <c r="J27" i="1"/>
  <c r="F27" i="1"/>
  <c r="J26" i="1"/>
  <c r="I26" i="1"/>
  <c r="H26" i="1"/>
  <c r="G26" i="1"/>
  <c r="F26" i="1"/>
  <c r="I20" i="3"/>
  <c r="G14" i="3"/>
  <c r="H14" i="3"/>
  <c r="E12" i="3"/>
  <c r="C27" i="9"/>
  <c r="C26" i="9"/>
  <c r="C25" i="9"/>
  <c r="C24" i="9"/>
  <c r="C22" i="9"/>
  <c r="C20" i="9"/>
  <c r="C19" i="9"/>
  <c r="C9" i="10"/>
  <c r="D8" i="13"/>
  <c r="D255" i="13"/>
  <c r="D254" i="13" s="1"/>
  <c r="D253" i="13" s="1"/>
  <c r="D250" i="13"/>
  <c r="D249" i="13"/>
  <c r="D248" i="13" s="1"/>
  <c r="D37" i="13"/>
  <c r="C37" i="13"/>
  <c r="D39" i="13"/>
  <c r="D38" i="13" s="1"/>
  <c r="G20" i="3" l="1"/>
  <c r="H20" i="3"/>
  <c r="G24" i="3"/>
  <c r="H24" i="3"/>
  <c r="G21" i="3"/>
  <c r="H21" i="3"/>
  <c r="E27" i="13" l="1"/>
  <c r="F24" i="3" s="1"/>
  <c r="E25" i="13"/>
  <c r="F21" i="3" s="1"/>
  <c r="F20" i="3"/>
  <c r="C38" i="13" l="1"/>
  <c r="C39" i="13"/>
  <c r="C245" i="13"/>
  <c r="C244" i="13" s="1"/>
  <c r="C243" i="13" s="1"/>
  <c r="C240" i="13"/>
  <c r="C239" i="13"/>
  <c r="C238" i="13"/>
  <c r="D235" i="13"/>
  <c r="E235" i="13"/>
  <c r="F235" i="13"/>
  <c r="G235" i="13"/>
  <c r="C235" i="13"/>
  <c r="C234" i="13" s="1"/>
  <c r="C233" i="13" s="1"/>
  <c r="C8" i="13" s="1"/>
  <c r="C230" i="13"/>
  <c r="C229" i="13" s="1"/>
  <c r="C228" i="13" s="1"/>
  <c r="C172" i="13"/>
  <c r="C169" i="13"/>
  <c r="C168" i="13" s="1"/>
  <c r="C166" i="13"/>
  <c r="C163" i="13"/>
  <c r="C146" i="13"/>
  <c r="C143" i="13"/>
  <c r="C142" i="13" s="1"/>
  <c r="C140" i="13"/>
  <c r="C137" i="13"/>
  <c r="C133" i="13"/>
  <c r="C132" i="13" s="1"/>
  <c r="C130" i="13"/>
  <c r="C129" i="13" s="1"/>
  <c r="C128" i="13" s="1"/>
  <c r="G133" i="13"/>
  <c r="G132" i="13" s="1"/>
  <c r="F133" i="13"/>
  <c r="F132" i="13" s="1"/>
  <c r="E133" i="13"/>
  <c r="E132" i="13" s="1"/>
  <c r="D133" i="13"/>
  <c r="D132" i="13" s="1"/>
  <c r="G130" i="13"/>
  <c r="G129" i="13" s="1"/>
  <c r="F130" i="13"/>
  <c r="F129" i="13" s="1"/>
  <c r="E130" i="13"/>
  <c r="E129" i="13" s="1"/>
  <c r="D130" i="13"/>
  <c r="D129" i="13" s="1"/>
  <c r="C119" i="13"/>
  <c r="C116" i="13"/>
  <c r="C113" i="13"/>
  <c r="C110" i="13"/>
  <c r="C109" i="13"/>
  <c r="G119" i="13"/>
  <c r="F119" i="13"/>
  <c r="E119" i="13"/>
  <c r="D119" i="13"/>
  <c r="G116" i="13"/>
  <c r="G115" i="13" s="1"/>
  <c r="F116" i="13"/>
  <c r="E116" i="13"/>
  <c r="D116" i="13"/>
  <c r="G113" i="13"/>
  <c r="F113" i="13"/>
  <c r="E113" i="13"/>
  <c r="D113" i="13"/>
  <c r="G110" i="13"/>
  <c r="F110" i="13"/>
  <c r="E110" i="13"/>
  <c r="D110" i="13"/>
  <c r="C106" i="13"/>
  <c r="C104" i="13"/>
  <c r="C103" i="13"/>
  <c r="C101" i="13"/>
  <c r="C99" i="13"/>
  <c r="G106" i="13"/>
  <c r="F106" i="13"/>
  <c r="E106" i="13"/>
  <c r="D106" i="13"/>
  <c r="G104" i="13"/>
  <c r="F104" i="13"/>
  <c r="E104" i="13"/>
  <c r="D104" i="13"/>
  <c r="G101" i="13"/>
  <c r="F101" i="13"/>
  <c r="E101" i="13"/>
  <c r="D101" i="13"/>
  <c r="G99" i="13"/>
  <c r="F99" i="13"/>
  <c r="E99" i="13"/>
  <c r="D99" i="13"/>
  <c r="C88" i="13"/>
  <c r="C87" i="13"/>
  <c r="C85" i="13"/>
  <c r="C84" i="13"/>
  <c r="C83" i="13"/>
  <c r="C80" i="13"/>
  <c r="C79" i="13" s="1"/>
  <c r="C76" i="13"/>
  <c r="C75" i="13" s="1"/>
  <c r="G88" i="13"/>
  <c r="F88" i="13"/>
  <c r="E88" i="13"/>
  <c r="D88" i="13"/>
  <c r="G87" i="13"/>
  <c r="F87" i="13"/>
  <c r="E87" i="13"/>
  <c r="D87" i="13"/>
  <c r="G85" i="13"/>
  <c r="F85" i="13"/>
  <c r="E85" i="13"/>
  <c r="D85" i="13"/>
  <c r="G84" i="13"/>
  <c r="F84" i="13"/>
  <c r="E84" i="13"/>
  <c r="D84" i="13"/>
  <c r="G80" i="13"/>
  <c r="G79" i="13" s="1"/>
  <c r="F80" i="13"/>
  <c r="F79" i="13" s="1"/>
  <c r="E80" i="13"/>
  <c r="E79" i="13" s="1"/>
  <c r="D80" i="13"/>
  <c r="D79" i="13" s="1"/>
  <c r="G76" i="13"/>
  <c r="F76" i="13"/>
  <c r="F75" i="13" s="1"/>
  <c r="E76" i="13"/>
  <c r="E75" i="13" s="1"/>
  <c r="D76" i="13"/>
  <c r="D75" i="13" s="1"/>
  <c r="G75" i="13"/>
  <c r="C126" i="13"/>
  <c r="C123" i="13"/>
  <c r="C122" i="13" s="1"/>
  <c r="C121" i="13" s="1"/>
  <c r="C95" i="13"/>
  <c r="C92" i="13"/>
  <c r="C91" i="13" s="1"/>
  <c r="C90" i="13" s="1"/>
  <c r="C72" i="13"/>
  <c r="C69" i="13"/>
  <c r="G65" i="13"/>
  <c r="F65" i="13"/>
  <c r="E65" i="13"/>
  <c r="D65" i="13"/>
  <c r="C65" i="13"/>
  <c r="G62" i="13"/>
  <c r="F62" i="13"/>
  <c r="E62" i="13"/>
  <c r="D62" i="13"/>
  <c r="C62" i="13"/>
  <c r="G59" i="13"/>
  <c r="F59" i="13"/>
  <c r="E59" i="13"/>
  <c r="D59" i="13"/>
  <c r="C59" i="13"/>
  <c r="G56" i="13"/>
  <c r="F56" i="13"/>
  <c r="E56" i="13"/>
  <c r="D56" i="13"/>
  <c r="C56" i="13"/>
  <c r="C49" i="13"/>
  <c r="C52" i="13"/>
  <c r="C46" i="13"/>
  <c r="C43" i="13"/>
  <c r="C42" i="13" s="1"/>
  <c r="G52" i="13"/>
  <c r="F52" i="13"/>
  <c r="E52" i="13"/>
  <c r="D52" i="13"/>
  <c r="G49" i="13"/>
  <c r="F49" i="13"/>
  <c r="E49" i="13"/>
  <c r="D49" i="13"/>
  <c r="G46" i="13"/>
  <c r="F46" i="13"/>
  <c r="E46" i="13"/>
  <c r="D46" i="13"/>
  <c r="G43" i="13"/>
  <c r="F43" i="13"/>
  <c r="E43" i="13"/>
  <c r="D43" i="13"/>
  <c r="C115" i="13" l="1"/>
  <c r="C74" i="13"/>
  <c r="C162" i="13"/>
  <c r="F103" i="13"/>
  <c r="F128" i="13"/>
  <c r="G128" i="13"/>
  <c r="C68" i="13"/>
  <c r="C67" i="13" s="1"/>
  <c r="G48" i="13"/>
  <c r="C108" i="13"/>
  <c r="C161" i="13"/>
  <c r="C136" i="13"/>
  <c r="C135" i="13" s="1"/>
  <c r="D128" i="13"/>
  <c r="E128" i="13"/>
  <c r="C98" i="13"/>
  <c r="C97" i="13" s="1"/>
  <c r="F115" i="13"/>
  <c r="F98" i="13"/>
  <c r="F97" i="13" s="1"/>
  <c r="G103" i="13"/>
  <c r="D115" i="13"/>
  <c r="E115" i="13"/>
  <c r="D109" i="13"/>
  <c r="D108" i="13" s="1"/>
  <c r="E109" i="13"/>
  <c r="F109" i="13"/>
  <c r="G109" i="13"/>
  <c r="G108" i="13" s="1"/>
  <c r="G98" i="13"/>
  <c r="D74" i="13"/>
  <c r="E98" i="13"/>
  <c r="D98" i="13"/>
  <c r="D103" i="13"/>
  <c r="E103" i="13"/>
  <c r="E74" i="13"/>
  <c r="D61" i="13"/>
  <c r="E61" i="13"/>
  <c r="E83" i="13"/>
  <c r="F61" i="13"/>
  <c r="F83" i="13"/>
  <c r="D48" i="13"/>
  <c r="G83" i="13"/>
  <c r="E48" i="13"/>
  <c r="G55" i="13"/>
  <c r="D83" i="13"/>
  <c r="F74" i="13"/>
  <c r="G74" i="13"/>
  <c r="C48" i="13"/>
  <c r="C41" i="13" s="1"/>
  <c r="G61" i="13"/>
  <c r="C55" i="13"/>
  <c r="D55" i="13"/>
  <c r="E55" i="13"/>
  <c r="F55" i="13"/>
  <c r="C61" i="13"/>
  <c r="F48" i="13"/>
  <c r="D42" i="13"/>
  <c r="E42" i="13"/>
  <c r="F42" i="13"/>
  <c r="G42" i="13"/>
  <c r="D97" i="13" l="1"/>
  <c r="C54" i="13"/>
  <c r="E97" i="13"/>
  <c r="G97" i="13"/>
  <c r="G41" i="13"/>
  <c r="F108" i="13"/>
  <c r="E108" i="13"/>
  <c r="D41" i="13"/>
  <c r="D54" i="13"/>
  <c r="E54" i="13"/>
  <c r="G54" i="13"/>
  <c r="F41" i="13"/>
  <c r="E41" i="13"/>
  <c r="F54" i="13"/>
  <c r="C34" i="13" l="1"/>
  <c r="C33" i="13" s="1"/>
  <c r="C32" i="13" s="1"/>
  <c r="C30" i="13"/>
  <c r="C26" i="13"/>
  <c r="C23" i="13"/>
  <c r="D245" i="13"/>
  <c r="D244" i="13" s="1"/>
  <c r="D243" i="13" s="1"/>
  <c r="D240" i="13"/>
  <c r="D239" i="13" s="1"/>
  <c r="D238" i="13" s="1"/>
  <c r="G240" i="13"/>
  <c r="G239" i="13" s="1"/>
  <c r="G238" i="13" s="1"/>
  <c r="F240" i="13"/>
  <c r="F239" i="13" s="1"/>
  <c r="F238" i="13" s="1"/>
  <c r="E240" i="13"/>
  <c r="E239" i="13" s="1"/>
  <c r="E238" i="13" s="1"/>
  <c r="D234" i="13"/>
  <c r="D233" i="13"/>
  <c r="D230" i="13"/>
  <c r="D229" i="13" s="1"/>
  <c r="D226" i="13"/>
  <c r="D223" i="13"/>
  <c r="D220" i="13"/>
  <c r="D217" i="13"/>
  <c r="D216" i="13" s="1"/>
  <c r="G126" i="13"/>
  <c r="F126" i="13"/>
  <c r="E126" i="13"/>
  <c r="D126" i="13"/>
  <c r="G123" i="13"/>
  <c r="G122" i="13" s="1"/>
  <c r="G121" i="13" s="1"/>
  <c r="F123" i="13"/>
  <c r="F122" i="13" s="1"/>
  <c r="F121" i="13" s="1"/>
  <c r="E123" i="13"/>
  <c r="D123" i="13"/>
  <c r="E122" i="13"/>
  <c r="E121" i="13" s="1"/>
  <c r="G95" i="13"/>
  <c r="F95" i="13"/>
  <c r="E95" i="13"/>
  <c r="D95" i="13"/>
  <c r="G92" i="13"/>
  <c r="F92" i="13"/>
  <c r="E92" i="13"/>
  <c r="D92" i="13"/>
  <c r="G72" i="13"/>
  <c r="F72" i="13"/>
  <c r="E72" i="13"/>
  <c r="D72" i="13"/>
  <c r="G69" i="13"/>
  <c r="G68" i="13" s="1"/>
  <c r="G67" i="13" s="1"/>
  <c r="F69" i="13"/>
  <c r="F68" i="13" s="1"/>
  <c r="F67" i="13" s="1"/>
  <c r="E69" i="13"/>
  <c r="D69" i="13"/>
  <c r="D213" i="13"/>
  <c r="D210" i="13"/>
  <c r="D206" i="13"/>
  <c r="D205" i="13" s="1"/>
  <c r="D203" i="13"/>
  <c r="D202" i="13" s="1"/>
  <c r="D199" i="13"/>
  <c r="D197" i="13"/>
  <c r="D194" i="13"/>
  <c r="D191" i="13" s="1"/>
  <c r="D192" i="13"/>
  <c r="D188" i="13"/>
  <c r="D187" i="13"/>
  <c r="D185" i="13"/>
  <c r="D184" i="13"/>
  <c r="D180" i="13"/>
  <c r="D179" i="13" s="1"/>
  <c r="D176" i="13"/>
  <c r="D175" i="13" s="1"/>
  <c r="D172" i="13"/>
  <c r="D169" i="13"/>
  <c r="D166" i="13"/>
  <c r="D163" i="13"/>
  <c r="D159" i="13"/>
  <c r="D156" i="13"/>
  <c r="D153" i="13"/>
  <c r="D150" i="13"/>
  <c r="D146" i="13"/>
  <c r="D143" i="13"/>
  <c r="D140" i="13"/>
  <c r="D137" i="13"/>
  <c r="D34" i="13"/>
  <c r="D33" i="13"/>
  <c r="D32" i="13" s="1"/>
  <c r="D30" i="13"/>
  <c r="D29" i="13" s="1"/>
  <c r="D28" i="13" s="1"/>
  <c r="D26" i="13"/>
  <c r="D23" i="13"/>
  <c r="C16" i="13"/>
  <c r="C15" i="13"/>
  <c r="C14" i="13"/>
  <c r="C13" i="13"/>
  <c r="C12" i="13"/>
  <c r="C11" i="13"/>
  <c r="D10" i="13"/>
  <c r="C10" i="13"/>
  <c r="D9" i="13"/>
  <c r="C9" i="13"/>
  <c r="C7" i="13"/>
  <c r="F143" i="13"/>
  <c r="G143" i="13"/>
  <c r="E143" i="13"/>
  <c r="C29" i="13" l="1"/>
  <c r="C28" i="13" s="1"/>
  <c r="D149" i="13"/>
  <c r="C22" i="13"/>
  <c r="D222" i="13"/>
  <c r="D168" i="13"/>
  <c r="D155" i="13"/>
  <c r="D12" i="13" s="1"/>
  <c r="D162" i="13"/>
  <c r="G91" i="13"/>
  <c r="G90" i="13" s="1"/>
  <c r="D196" i="13"/>
  <c r="D11" i="13" s="1"/>
  <c r="D215" i="13"/>
  <c r="F91" i="13"/>
  <c r="F90" i="13" s="1"/>
  <c r="D22" i="13"/>
  <c r="D228" i="13"/>
  <c r="D15" i="13"/>
  <c r="D122" i="13"/>
  <c r="D121" i="13" s="1"/>
  <c r="D91" i="13"/>
  <c r="D90" i="13" s="1"/>
  <c r="D68" i="13"/>
  <c r="D67" i="13" s="1"/>
  <c r="E68" i="13"/>
  <c r="E67" i="13" s="1"/>
  <c r="E91" i="13"/>
  <c r="E90" i="13" s="1"/>
  <c r="D209" i="13"/>
  <c r="D208" i="13" s="1"/>
  <c r="D136" i="13"/>
  <c r="D13" i="13"/>
  <c r="D174" i="13"/>
  <c r="D201" i="13"/>
  <c r="D183" i="13"/>
  <c r="D161" i="13"/>
  <c r="D148" i="13"/>
  <c r="D7" i="13"/>
  <c r="D142" i="13"/>
  <c r="F255" i="13"/>
  <c r="F254" i="13" s="1"/>
  <c r="G255" i="13"/>
  <c r="G254" i="13" s="1"/>
  <c r="E255" i="13"/>
  <c r="E254" i="13" s="1"/>
  <c r="F250" i="13"/>
  <c r="F249" i="13" s="1"/>
  <c r="F248" i="13" s="1"/>
  <c r="G250" i="13"/>
  <c r="G249" i="13" s="1"/>
  <c r="G248" i="13" s="1"/>
  <c r="E250" i="13"/>
  <c r="E249" i="13" s="1"/>
  <c r="F245" i="13"/>
  <c r="F244" i="13" s="1"/>
  <c r="F243" i="13" s="1"/>
  <c r="G245" i="13"/>
  <c r="G244" i="13" s="1"/>
  <c r="G243" i="13" s="1"/>
  <c r="E245" i="13"/>
  <c r="E244" i="13" s="1"/>
  <c r="F234" i="13"/>
  <c r="G234" i="13"/>
  <c r="E234" i="13"/>
  <c r="G230" i="13"/>
  <c r="G229" i="13" s="1"/>
  <c r="F230" i="13"/>
  <c r="F229" i="13" s="1"/>
  <c r="E230" i="13"/>
  <c r="E229" i="13" s="1"/>
  <c r="G226" i="13"/>
  <c r="F226" i="13"/>
  <c r="E226" i="13"/>
  <c r="G220" i="13"/>
  <c r="F220" i="13"/>
  <c r="E220" i="13"/>
  <c r="G223" i="13"/>
  <c r="F223" i="13"/>
  <c r="E223" i="13"/>
  <c r="G217" i="13"/>
  <c r="F217" i="13"/>
  <c r="E217" i="13"/>
  <c r="F210" i="13"/>
  <c r="G210" i="13"/>
  <c r="E210" i="13"/>
  <c r="G213" i="13"/>
  <c r="F213" i="13"/>
  <c r="E213" i="13"/>
  <c r="G206" i="13"/>
  <c r="G205" i="13" s="1"/>
  <c r="F206" i="13"/>
  <c r="F205" i="13" s="1"/>
  <c r="E206" i="13"/>
  <c r="E205" i="13" s="1"/>
  <c r="G203" i="13"/>
  <c r="G202" i="13" s="1"/>
  <c r="F203" i="13"/>
  <c r="F202" i="13" s="1"/>
  <c r="E203" i="13"/>
  <c r="E202" i="13" s="1"/>
  <c r="G199" i="13"/>
  <c r="F199" i="13"/>
  <c r="E199" i="13"/>
  <c r="G194" i="13"/>
  <c r="F194" i="13"/>
  <c r="E194" i="13"/>
  <c r="G197" i="13"/>
  <c r="F197" i="13"/>
  <c r="E197" i="13"/>
  <c r="G192" i="13"/>
  <c r="F192" i="13"/>
  <c r="E192" i="13"/>
  <c r="F187" i="13"/>
  <c r="G187" i="13"/>
  <c r="F188" i="13"/>
  <c r="G188" i="13"/>
  <c r="E188" i="13"/>
  <c r="F185" i="13"/>
  <c r="G185" i="13"/>
  <c r="E185" i="13"/>
  <c r="G180" i="13"/>
  <c r="G179" i="13" s="1"/>
  <c r="F180" i="13"/>
  <c r="F179" i="13" s="1"/>
  <c r="E180" i="13"/>
  <c r="E179" i="13" s="1"/>
  <c r="G176" i="13"/>
  <c r="G175" i="13" s="1"/>
  <c r="F176" i="13"/>
  <c r="F175" i="13" s="1"/>
  <c r="E176" i="13"/>
  <c r="E175" i="13" s="1"/>
  <c r="G172" i="13"/>
  <c r="F172" i="13"/>
  <c r="E172" i="13"/>
  <c r="G166" i="13"/>
  <c r="F166" i="13"/>
  <c r="E166" i="13"/>
  <c r="F169" i="13"/>
  <c r="G169" i="13"/>
  <c r="E169" i="13"/>
  <c r="F163" i="13"/>
  <c r="G163" i="13"/>
  <c r="E163" i="13"/>
  <c r="F159" i="13"/>
  <c r="G159" i="13"/>
  <c r="E159" i="13"/>
  <c r="F153" i="13"/>
  <c r="G153" i="13"/>
  <c r="E153" i="13"/>
  <c r="F156" i="13"/>
  <c r="G156" i="13"/>
  <c r="E156" i="13"/>
  <c r="F150" i="13"/>
  <c r="G150" i="13"/>
  <c r="E150" i="13"/>
  <c r="F140" i="13"/>
  <c r="G140" i="13"/>
  <c r="F146" i="13"/>
  <c r="G146" i="13"/>
  <c r="E146" i="13"/>
  <c r="E140" i="13"/>
  <c r="F137" i="13"/>
  <c r="G137" i="13"/>
  <c r="E137" i="13"/>
  <c r="F39" i="13"/>
  <c r="F38" i="13" s="1"/>
  <c r="G39" i="13"/>
  <c r="G38" i="13" s="1"/>
  <c r="E39" i="13"/>
  <c r="E38" i="13" s="1"/>
  <c r="F34" i="13"/>
  <c r="F33" i="13" s="1"/>
  <c r="G34" i="13"/>
  <c r="G33" i="13" s="1"/>
  <c r="E34" i="13"/>
  <c r="E33" i="13" s="1"/>
  <c r="F30" i="13"/>
  <c r="F29" i="13" s="1"/>
  <c r="G30" i="13"/>
  <c r="G29" i="13" s="1"/>
  <c r="E30" i="13"/>
  <c r="E29" i="13" s="1"/>
  <c r="F26" i="13"/>
  <c r="G26" i="13"/>
  <c r="F23" i="13"/>
  <c r="G23" i="13"/>
  <c r="E23" i="13"/>
  <c r="C21" i="13" l="1"/>
  <c r="C6" i="13"/>
  <c r="C4" i="13" s="1"/>
  <c r="D190" i="13"/>
  <c r="D6" i="13"/>
  <c r="D21" i="13"/>
  <c r="D135" i="13"/>
  <c r="D16" i="13"/>
  <c r="D14" i="13"/>
  <c r="E216" i="13"/>
  <c r="F216" i="13"/>
  <c r="G216" i="13"/>
  <c r="E222" i="13"/>
  <c r="G196" i="13"/>
  <c r="E209" i="13"/>
  <c r="G209" i="13"/>
  <c r="F209" i="13"/>
  <c r="G191" i="13"/>
  <c r="E196" i="13"/>
  <c r="F196" i="13"/>
  <c r="E191" i="13"/>
  <c r="F191" i="13"/>
  <c r="F142" i="13"/>
  <c r="F168" i="13"/>
  <c r="E162" i="13"/>
  <c r="G162" i="13"/>
  <c r="F162" i="13"/>
  <c r="E168" i="13"/>
  <c r="G168" i="13"/>
  <c r="G142" i="13"/>
  <c r="E155" i="13"/>
  <c r="F155" i="13"/>
  <c r="F149" i="13"/>
  <c r="G155" i="13"/>
  <c r="E149" i="13"/>
  <c r="G149" i="13"/>
  <c r="E142" i="13"/>
  <c r="E136" i="13"/>
  <c r="F22" i="13"/>
  <c r="F136" i="13"/>
  <c r="G22" i="13"/>
  <c r="D4" i="13" l="1"/>
  <c r="F15" i="1"/>
  <c r="F9" i="1"/>
  <c r="F12" i="1"/>
  <c r="F13" i="1"/>
  <c r="E22" i="3" l="1"/>
  <c r="G13" i="1" s="1"/>
  <c r="E13" i="3"/>
  <c r="E14" i="3"/>
  <c r="H23" i="3"/>
  <c r="F23" i="3"/>
  <c r="B9" i="10" l="1"/>
  <c r="B8" i="10" l="1"/>
  <c r="B7" i="10" s="1"/>
  <c r="B6" i="10" s="1"/>
  <c r="C8" i="10"/>
  <c r="C7" i="10" s="1"/>
  <c r="C6" i="10" s="1"/>
  <c r="G222" i="13"/>
  <c r="G215" i="13" s="1"/>
  <c r="F253" i="13"/>
  <c r="F10" i="13" s="1"/>
  <c r="F222" i="13"/>
  <c r="F215" i="13" s="1"/>
  <c r="F208" i="13"/>
  <c r="E253" i="13"/>
  <c r="E10" i="13" s="1"/>
  <c r="E248" i="13"/>
  <c r="E187" i="13"/>
  <c r="E184" i="13"/>
  <c r="G23" i="3"/>
  <c r="G253" i="13"/>
  <c r="G10" i="13" s="1"/>
  <c r="G184" i="13"/>
  <c r="F184" i="13"/>
  <c r="G208" i="13" l="1"/>
  <c r="F190" i="13"/>
  <c r="F174" i="13"/>
  <c r="F201" i="13"/>
  <c r="E208" i="13"/>
  <c r="G201" i="13"/>
  <c r="E174" i="13"/>
  <c r="E183" i="13"/>
  <c r="G183" i="13"/>
  <c r="E201" i="13"/>
  <c r="G190" i="13"/>
  <c r="G174" i="13"/>
  <c r="F183" i="13"/>
  <c r="E215" i="13" l="1"/>
  <c r="E190" i="13"/>
  <c r="F11" i="1"/>
  <c r="C7" i="9" l="1"/>
  <c r="F14" i="1"/>
  <c r="E243" i="13" l="1"/>
  <c r="E37" i="13"/>
  <c r="F37" i="13"/>
  <c r="G37" i="13"/>
  <c r="G9" i="13" l="1"/>
  <c r="F9" i="13"/>
  <c r="E13" i="9" s="1"/>
  <c r="E9" i="13"/>
  <c r="F24" i="9" l="1"/>
  <c r="F13" i="9"/>
  <c r="D13" i="9"/>
  <c r="D24" i="9"/>
  <c r="E24" i="9"/>
  <c r="B7" i="9" l="1"/>
  <c r="G233" i="13"/>
  <c r="G8" i="13" s="1"/>
  <c r="F233" i="13"/>
  <c r="E233" i="13"/>
  <c r="E8" i="13" s="1"/>
  <c r="G228" i="13"/>
  <c r="F15" i="13"/>
  <c r="G12" i="13"/>
  <c r="F12" i="13"/>
  <c r="G32" i="13"/>
  <c r="F32" i="13"/>
  <c r="E32" i="13"/>
  <c r="G28" i="13"/>
  <c r="F28" i="13"/>
  <c r="E28" i="13"/>
  <c r="G21" i="13"/>
  <c r="F21" i="13"/>
  <c r="E11" i="3"/>
  <c r="G22" i="3"/>
  <c r="I13" i="1" s="1"/>
  <c r="H22" i="3"/>
  <c r="J13" i="1" s="1"/>
  <c r="D22" i="3"/>
  <c r="E19" i="3"/>
  <c r="G12" i="1" s="1"/>
  <c r="G14" i="1" s="1"/>
  <c r="F19" i="3"/>
  <c r="H12" i="1" s="1"/>
  <c r="G19" i="3"/>
  <c r="I12" i="1" s="1"/>
  <c r="H19" i="3"/>
  <c r="J12" i="1" s="1"/>
  <c r="D19" i="3"/>
  <c r="D11" i="3"/>
  <c r="I14" i="1" l="1"/>
  <c r="E10" i="3"/>
  <c r="G9" i="1"/>
  <c r="G11" i="1" s="1"/>
  <c r="G15" i="1" s="1"/>
  <c r="J14" i="1"/>
  <c r="F8" i="13"/>
  <c r="E11" i="9" s="1"/>
  <c r="E10" i="9" s="1"/>
  <c r="G13" i="3" s="1"/>
  <c r="F11" i="9"/>
  <c r="F10" i="9" s="1"/>
  <c r="H13" i="3" s="1"/>
  <c r="F22" i="9"/>
  <c r="F14" i="13"/>
  <c r="D18" i="3"/>
  <c r="E12" i="13"/>
  <c r="D22" i="9"/>
  <c r="D10" i="9"/>
  <c r="F13" i="3" s="1"/>
  <c r="E11" i="13"/>
  <c r="E18" i="3"/>
  <c r="H18" i="3"/>
  <c r="G18" i="3"/>
  <c r="F7" i="13"/>
  <c r="G13" i="13"/>
  <c r="F13" i="13"/>
  <c r="F161" i="13"/>
  <c r="G11" i="13"/>
  <c r="F25" i="9" s="1"/>
  <c r="F6" i="13"/>
  <c r="E8" i="9" s="1"/>
  <c r="F16" i="13"/>
  <c r="E27" i="9" s="1"/>
  <c r="E161" i="13"/>
  <c r="G148" i="13"/>
  <c r="G14" i="13" s="1"/>
  <c r="G15" i="13"/>
  <c r="G6" i="13"/>
  <c r="F8" i="9" s="1"/>
  <c r="F228" i="13"/>
  <c r="G161" i="13"/>
  <c r="E228" i="13"/>
  <c r="E15" i="13"/>
  <c r="F148" i="13"/>
  <c r="E13" i="13"/>
  <c r="F11" i="13"/>
  <c r="F135" i="13"/>
  <c r="E16" i="13"/>
  <c r="E148" i="13"/>
  <c r="E14" i="13" s="1"/>
  <c r="G16" i="13"/>
  <c r="F15" i="9" l="1"/>
  <c r="G136" i="13"/>
  <c r="E22" i="9"/>
  <c r="E21" i="9" s="1"/>
  <c r="E14" i="9"/>
  <c r="E25" i="9"/>
  <c r="E15" i="9"/>
  <c r="E20" i="9"/>
  <c r="E9" i="9"/>
  <c r="E7" i="9" s="1"/>
  <c r="F27" i="9"/>
  <c r="F16" i="9"/>
  <c r="D27" i="9"/>
  <c r="E16" i="9"/>
  <c r="F14" i="9"/>
  <c r="F26" i="9"/>
  <c r="F19" i="9"/>
  <c r="D25" i="9"/>
  <c r="D14" i="9"/>
  <c r="D26" i="9"/>
  <c r="E19" i="9"/>
  <c r="E26" i="9"/>
  <c r="D16" i="9"/>
  <c r="D15" i="9"/>
  <c r="D10" i="3"/>
  <c r="C23" i="9"/>
  <c r="C21" i="9"/>
  <c r="D21" i="9"/>
  <c r="F21" i="9"/>
  <c r="C18" i="9"/>
  <c r="C12" i="9"/>
  <c r="C10" i="9"/>
  <c r="B23" i="9"/>
  <c r="B18" i="9"/>
  <c r="B21" i="9"/>
  <c r="B12" i="9"/>
  <c r="B10" i="9"/>
  <c r="E135" i="13" l="1"/>
  <c r="E7" i="13"/>
  <c r="G7" i="13"/>
  <c r="G135" i="13"/>
  <c r="E18" i="9"/>
  <c r="E12" i="9"/>
  <c r="E6" i="9" s="1"/>
  <c r="D23" i="9"/>
  <c r="F23" i="9"/>
  <c r="E23" i="9"/>
  <c r="F12" i="9"/>
  <c r="D12" i="9"/>
  <c r="B6" i="9"/>
  <c r="B17" i="9"/>
  <c r="C17" i="9"/>
  <c r="C6" i="9"/>
  <c r="G11" i="3" l="1"/>
  <c r="G10" i="3" s="1"/>
  <c r="I9" i="1" s="1"/>
  <c r="I11" i="1" s="1"/>
  <c r="I15" i="1" s="1"/>
  <c r="F9" i="9"/>
  <c r="F7" i="9" s="1"/>
  <c r="H11" i="3" s="1"/>
  <c r="H10" i="3" s="1"/>
  <c r="J9" i="1" s="1"/>
  <c r="J11" i="1" s="1"/>
  <c r="J15" i="1" s="1"/>
  <c r="F20" i="9"/>
  <c r="F18" i="9" s="1"/>
  <c r="F17" i="9" s="1"/>
  <c r="D20" i="9"/>
  <c r="D9" i="9"/>
  <c r="E17" i="9"/>
  <c r="G4" i="13"/>
  <c r="F9" i="10" s="1"/>
  <c r="F8" i="10" s="1"/>
  <c r="F7" i="10" s="1"/>
  <c r="F6" i="10" s="1"/>
  <c r="F4" i="13"/>
  <c r="E9" i="10" s="1"/>
  <c r="E8" i="10" s="1"/>
  <c r="E7" i="10" s="1"/>
  <c r="E6" i="10" s="1"/>
  <c r="F6" i="9" l="1"/>
  <c r="E26" i="13" l="1"/>
  <c r="E22" i="13" s="1"/>
  <c r="F22" i="3"/>
  <c r="E21" i="13" l="1"/>
  <c r="E6" i="13"/>
  <c r="H13" i="1"/>
  <c r="H14" i="1" s="1"/>
  <c r="F18" i="3"/>
  <c r="D19" i="9" l="1"/>
  <c r="D18" i="9" s="1"/>
  <c r="D17" i="9" s="1"/>
  <c r="D8" i="9"/>
  <c r="D7" i="9" s="1"/>
  <c r="F14" i="3" s="1"/>
  <c r="E4" i="13"/>
  <c r="D9" i="10" s="1"/>
  <c r="D8" i="10" s="1"/>
  <c r="D7" i="10" s="1"/>
  <c r="D6" i="10" s="1"/>
  <c r="F11" i="3" l="1"/>
  <c r="F10" i="3" s="1"/>
  <c r="H9" i="1" s="1"/>
  <c r="H11" i="1" s="1"/>
  <c r="H15" i="1" s="1"/>
  <c r="H27" i="1" s="1"/>
  <c r="D6" i="9"/>
</calcChain>
</file>

<file path=xl/sharedStrings.xml><?xml version="1.0" encoding="utf-8"?>
<sst xmlns="http://schemas.openxmlformats.org/spreadsheetml/2006/main" count="434" uniqueCount="163">
  <si>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</si>
  <si>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</si>
  <si>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</si>
  <si>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</si>
  <si>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</si>
  <si>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</si>
  <si>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</si>
  <si>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</si>
  <si>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</si>
  <si>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</si>
  <si>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</si>
  <si>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</si>
  <si>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</si>
  <si>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</si>
  <si>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</si>
  <si>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</si>
  <si>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</si>
  <si>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</si>
  <si>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</si>
  <si>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</si>
  <si>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</si>
  <si>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</si>
  <si>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</si>
  <si>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</si>
  <si>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</si>
  <si>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</si>
  <si>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</si>
  <si>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</si>
  <si>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</si>
  <si>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</si>
  <si>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</si>
  <si>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</si>
  <si>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</si>
  <si>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</si>
  <si>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</si>
  <si>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</si>
  <si>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</si>
  <si>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</si>
  <si>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</si>
  <si>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</si>
  <si>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</si>
  <si>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</si>
  <si>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</si>
  <si>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</si>
  <si>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</si>
  <si>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</si>
  <si>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</si>
  <si>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</si>
  <si>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</si>
  <si>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</si>
  <si>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</si>
  <si>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</si>
  <si>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</si>
  <si>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Agencija za reviziju sustava provedbe programa Europske unije</t>
  </si>
  <si>
    <t>UPRAVLJANJE I REVIZIJA SUSTAVA PROVEDBE PROGRAMA EU I FINANCIJSKIH MEHANIZAMA</t>
  </si>
  <si>
    <t>5 Pomoći</t>
  </si>
  <si>
    <t>51 Pomoći EU</t>
  </si>
  <si>
    <t>55 Refundacije iz pomoći EU</t>
  </si>
  <si>
    <t>56 Fondovi EU</t>
  </si>
  <si>
    <t>57 Ostali programi EU</t>
  </si>
  <si>
    <t>Rashodi za nabavu proizvedene dugotrajne imovine</t>
  </si>
  <si>
    <t>Prihod od prodaje proizvoda i robe te pruženih usluga i prihodi od donacija</t>
  </si>
  <si>
    <t>Proračun glave po izvorima</t>
  </si>
  <si>
    <t>Europski socijalni fond (ESF)</t>
  </si>
  <si>
    <t>Europski fond za regionalni razvoj (EFRR)</t>
  </si>
  <si>
    <t>Fondovi za unutarnje poslove</t>
  </si>
  <si>
    <t>Instrumenti Europskog gospodarskog prostora i ostali instrumenti</t>
  </si>
  <si>
    <t>Proračun glave po aktivnostima</t>
  </si>
  <si>
    <t>02540</t>
  </si>
  <si>
    <t>11                 opći prihodi i primici</t>
  </si>
  <si>
    <t>12                 sredstva učešća za pomoći</t>
  </si>
  <si>
    <t>31                 vlastiti prihodi</t>
  </si>
  <si>
    <t>559              ostale refundacije iz sredstava EU</t>
  </si>
  <si>
    <t>561              Europski socijalni fond (ESF)</t>
  </si>
  <si>
    <t>563              Europski fond za regionalni razvoj (EFRR)</t>
  </si>
  <si>
    <t>564              Ribarski fondovi</t>
  </si>
  <si>
    <t>573              Inst. Europskog gospodarskog prostora i ostali inst.</t>
  </si>
  <si>
    <t>575              Fondovi za unutarnje poslove</t>
  </si>
  <si>
    <t>025</t>
  </si>
  <si>
    <t>MINISTARSTVO FINANCIJA</t>
  </si>
  <si>
    <t>2206</t>
  </si>
  <si>
    <t>A829002</t>
  </si>
  <si>
    <t>ADMINISTRACIJA I UPRAVLJANJE</t>
  </si>
  <si>
    <t>opći prihodi i primici</t>
  </si>
  <si>
    <t>rashodi za zaposlene</t>
  </si>
  <si>
    <t>materijalni rashodi</t>
  </si>
  <si>
    <t>rashodi za nabavu proizvedene dugotrajne imovine</t>
  </si>
  <si>
    <t>A829005</t>
  </si>
  <si>
    <t>REVIZIJA PROJEKATA</t>
  </si>
  <si>
    <t>K829001</t>
  </si>
  <si>
    <t>INFORMATIZACIJA</t>
  </si>
  <si>
    <t>sredstva učešća za pomoći</t>
  </si>
  <si>
    <t>Ribarski fondovi</t>
  </si>
  <si>
    <t>ostale refundacije iz sredstava EU</t>
  </si>
  <si>
    <t>T829008</t>
  </si>
  <si>
    <t>NORVEŠKI FIN MEHANIZAM I EU GOSPODARSKO PODRUČJE 2014-2020. TEHNIČKA POMOĆ</t>
  </si>
  <si>
    <t>T829025</t>
  </si>
  <si>
    <t>TWINNING PROJEKT INSTITUCIONALNA PODRŠKA UREDU REVIZORA ZAMBIJA</t>
  </si>
  <si>
    <t>vlastiti prihodi</t>
  </si>
  <si>
    <t>K829026</t>
  </si>
  <si>
    <t>PROGRAM ZA RIBARSTVO I AKVAKULTURU RH ZA PROGRAMSKO RAZDOBLJE 2021.-2027.  TEHNIČKA POMOĆ</t>
  </si>
  <si>
    <t>K829027</t>
  </si>
  <si>
    <t>OPERATIVNI PROGRAM UČINKOVITI LJUDSKI POTENCIJALI 2021.-2027.  (OPULJP) TEHNIČKA POMOĆ</t>
  </si>
  <si>
    <t xml:space="preserve">OPERATIVNI PROGRAM KONKURENTNOST I KOHEZIJA 2021.-2027. (OPKK) TEHNIČKA POMOĆ </t>
  </si>
  <si>
    <t>K829029</t>
  </si>
  <si>
    <t>IPA PROGRAM PREKOGRANIČNE SURADNJE HR-BiH-CG 2021.-2027. TEHNIČKA POMOĆ</t>
  </si>
  <si>
    <t>K829030</t>
  </si>
  <si>
    <t>IPA PROGRAM PREKOGRANIČNE SURADNJE HR-SRB 2021.-2027. TEHNIČKA POMOĆ</t>
  </si>
  <si>
    <t>K829031</t>
  </si>
  <si>
    <t>PROGRAM PREKOGRANIČNE SURADNJE SLO -HRV 2021.-2027. TEHNIČKA POMOĆ</t>
  </si>
  <si>
    <t>K829032</t>
  </si>
  <si>
    <t>PROGRAM PREKOGRANIČNE SURADNJE ITA -HRV 2021.-2027. TEHNIČKA POMOĆ</t>
  </si>
  <si>
    <t>K829033</t>
  </si>
  <si>
    <t>K829036</t>
  </si>
  <si>
    <t>INTEGRIRANI TERITORIJALNI PROGRAM 2021.-2027. (ITP) TEHNIČKA POMOĆ</t>
  </si>
  <si>
    <t>T829038</t>
  </si>
  <si>
    <t>TWINNING LIGHT TURSKA</t>
  </si>
  <si>
    <t>Pomoći EU</t>
  </si>
  <si>
    <t>51                 Pomoći EU</t>
  </si>
  <si>
    <t>12 sredstva učešća za pomoći</t>
  </si>
  <si>
    <t>0112 Financijski i fiskalni poslovi</t>
  </si>
  <si>
    <t>Prihodi iz proračuna</t>
  </si>
  <si>
    <t>02540 AGENCIJA ZA REVIZIJU SUSTAVA PROVEDBE PROGRAMA EUROPSKE UNIJE</t>
  </si>
  <si>
    <t>FINANCIJSKI PLAN PRORAČUNSKOG KORISNIKA DRŽAVNOG PRORAČUNA
ZA 2025. I PROJEKCIJE ZA 2026. I 2027. GODINU</t>
  </si>
  <si>
    <t>PROJEKCIJA 
ZA 2027.</t>
  </si>
  <si>
    <t>PLAN 
ZA 2025.</t>
  </si>
  <si>
    <t>TEKUĆI PLAN
2024.</t>
  </si>
  <si>
    <t>IZVRŠENJE
2023.</t>
  </si>
  <si>
    <t>PLAN ZA 2025.</t>
  </si>
  <si>
    <t>TWINNING LIGHT SRBIJA</t>
  </si>
  <si>
    <t>T829040</t>
  </si>
  <si>
    <t>TEHNIČKA POMOĆ U OKVIRU DRUGOG ŠVICARSKOG DOPRINOSA</t>
  </si>
  <si>
    <t>švicarski instrument</t>
  </si>
  <si>
    <t>T829039</t>
  </si>
  <si>
    <t>K829028</t>
  </si>
  <si>
    <t>rashodi poslovanja</t>
  </si>
  <si>
    <t>PROJEKCIJA  2026.</t>
  </si>
  <si>
    <t>PROJEKCIJA  2027.</t>
  </si>
  <si>
    <t>K829013</t>
  </si>
  <si>
    <t>OP FONDA ZA UNUTARNJU SIGURNOST, INST FINANCIJSKE POTPORE ZA VANJSKE GRANICE I VIZE-TEHNIČKA POMOĆ - ISF B</t>
  </si>
  <si>
    <t>K829016</t>
  </si>
  <si>
    <t>OP FONDA ZA AZIL, MIGRACIJE I INTEGRACIJU TEHNIČKA POMOĆ 2014.-2020. -AMIF</t>
  </si>
  <si>
    <t>K829022</t>
  </si>
  <si>
    <t>FOND ZA UNUTARNJU SIGURNOST, INST ZA FIN POTPORU U PODRUČJU POLICIJSKE SURADNJE, SPREČAVANJA I SUZBIJANJA KRIMINALA I UPRAVLJANJA KRIZAMA - ISF P</t>
  </si>
  <si>
    <t>T829037</t>
  </si>
  <si>
    <t>TWINNING LIGHT CRNA GORA</t>
  </si>
  <si>
    <t>K829010</t>
  </si>
  <si>
    <t>OP ZA POMORSTVO I RIBARSTVO TEHNIČKA POMOĆ (EFF) 2014-2020</t>
  </si>
  <si>
    <t>K829011</t>
  </si>
  <si>
    <t>OPERATIVNI PROGRAM UČINKOVITI LJUDSKI POTENCIJALI TEHNIČKA POMOĆ</t>
  </si>
  <si>
    <t>Europski socijalni fond</t>
  </si>
  <si>
    <t>K829014</t>
  </si>
  <si>
    <t>IPA PROGRAM PREKOGRANIČNE SURADNJE HRV-BIH-CG (INTERREG) 2014-2020</t>
  </si>
  <si>
    <t>K829015</t>
  </si>
  <si>
    <t>IPA PROGRAM PREKOGRANIČNE SURADNJE HRV-SRB (INTERREG) TEHNIČKA POMOĆ 2014-2020</t>
  </si>
  <si>
    <t>K829017</t>
  </si>
  <si>
    <t>PROGRAM PREKOGRANIČNE SURADNJE SLO-HRV (INTERREG) TEHNIČKA POMOĆ 2014-2020</t>
  </si>
  <si>
    <t>K829021</t>
  </si>
  <si>
    <t>OP ZA HRANU I OSNOVNU MAT POMOĆ FEAD</t>
  </si>
  <si>
    <t>K829023</t>
  </si>
  <si>
    <t>INTERREG V-A PROGRAM PREKOGRANIČNE SURADNJE ITA-HRV 2014.-2020. - TEHNIČKA POMOĆ</t>
  </si>
  <si>
    <t>FONDOVI ZA UNUTARNJE POSLOVE 2021.-2027. TEHNIČKA POMOĆ</t>
  </si>
  <si>
    <t>Pomoći iz inozemstva i od subjekata unutar općeg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</si>
</sst>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\ [$€-1]_-;\-* #,##0\ [$€-1]_-;_-* &quot;-&quot;\ [$€-1]_-;_-@_-"/>
    <numFmt numFmtId="166" formatCode="#,##0.00\ _k_n"/>
    <numFmt numFmtId="167" formatCode="_-* #,##0.00\ [$€-1]_-;\-* #,##0.00\ [$€-1]_-;_-* &quot;-&quot;??\ [$€-1]_-;_-@_-"/>
    <numFmt numFmtId="168" formatCode="_-* #,##0.00\ [$€-1]_-;\-* #,##0.00\ [$€-1]_-;_-* &quot;-&quot;\ [$€-1]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2060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0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9" fillId="0" borderId="0"/>
    <xf numFmtId="164" fontId="20" fillId="0" borderId="0" applyFont="0" applyFill="0" applyBorder="0" applyAlignment="0" applyProtection="0"/>
    <xf numFmtId="0" fontId="25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9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18" fillId="0" borderId="3" xfId="1" applyNumberFormat="1" applyFont="1" applyBorder="1" applyAlignment="1">
      <alignment vertical="center"/>
    </xf>
    <xf numFmtId="49" fontId="18" fillId="0" borderId="3" xfId="1" applyNumberFormat="1" applyFont="1" applyBorder="1" applyAlignment="1">
      <alignment horizontal="left" vertical="center"/>
    </xf>
    <xf numFmtId="49" fontId="18" fillId="0" borderId="7" xfId="1" applyNumberFormat="1" applyFont="1" applyBorder="1" applyAlignment="1">
      <alignment horizontal="center" vertical="center"/>
    </xf>
    <xf numFmtId="4" fontId="18" fillId="0" borderId="7" xfId="1" applyNumberFormat="1" applyFont="1" applyBorder="1" applyAlignment="1">
      <alignment vertical="center" wrapText="1"/>
    </xf>
    <xf numFmtId="0" fontId="18" fillId="0" borderId="3" xfId="1" applyFont="1" applyBorder="1" applyAlignment="1">
      <alignment horizontal="center" vertical="center"/>
    </xf>
    <xf numFmtId="4" fontId="18" fillId="0" borderId="3" xfId="1" applyNumberFormat="1" applyFont="1" applyBorder="1" applyAlignment="1">
      <alignment vertical="center"/>
    </xf>
    <xf numFmtId="0" fontId="17" fillId="0" borderId="3" xfId="1" applyFont="1" applyBorder="1" applyAlignment="1">
      <alignment horizontal="center" vertical="center"/>
    </xf>
    <xf numFmtId="1" fontId="17" fillId="0" borderId="3" xfId="1" applyNumberFormat="1" applyFont="1" applyBorder="1" applyAlignment="1">
      <alignment vertical="center"/>
    </xf>
    <xf numFmtId="1" fontId="18" fillId="0" borderId="3" xfId="1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4" fontId="21" fillId="0" borderId="3" xfId="0" applyNumberFormat="1" applyFont="1" applyBorder="1" applyAlignment="1">
      <alignment vertical="center"/>
    </xf>
    <xf numFmtId="1" fontId="18" fillId="0" borderId="3" xfId="1" applyNumberFormat="1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4" fontId="17" fillId="0" borderId="3" xfId="1" applyNumberFormat="1" applyFont="1" applyBorder="1" applyAlignment="1">
      <alignment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1" fontId="17" fillId="0" borderId="3" xfId="1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 wrapText="1"/>
    </xf>
    <xf numFmtId="4" fontId="18" fillId="3" borderId="3" xfId="1" applyNumberFormat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49" fontId="18" fillId="4" borderId="3" xfId="1" applyNumberFormat="1" applyFont="1" applyFill="1" applyBorder="1" applyAlignment="1">
      <alignment horizontal="center" vertical="center"/>
    </xf>
    <xf numFmtId="4" fontId="18" fillId="4" borderId="3" xfId="1" applyNumberFormat="1" applyFont="1" applyFill="1" applyBorder="1" applyAlignment="1">
      <alignment horizontal="left" vertical="center" wrapText="1"/>
    </xf>
    <xf numFmtId="4" fontId="18" fillId="4" borderId="3" xfId="1" applyNumberFormat="1" applyFont="1" applyFill="1" applyBorder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1" fontId="18" fillId="4" borderId="3" xfId="1" applyNumberFormat="1" applyFont="1" applyFill="1" applyBorder="1" applyAlignment="1">
      <alignment horizontal="left" vertical="center"/>
    </xf>
    <xf numFmtId="49" fontId="19" fillId="4" borderId="3" xfId="0" applyNumberFormat="1" applyFont="1" applyFill="1" applyBorder="1" applyAlignment="1">
      <alignment horizontal="center" vertical="center"/>
    </xf>
    <xf numFmtId="4" fontId="19" fillId="4" borderId="3" xfId="0" applyNumberFormat="1" applyFont="1" applyFill="1" applyBorder="1" applyAlignment="1">
      <alignment vertical="center" wrapText="1"/>
    </xf>
    <xf numFmtId="49" fontId="19" fillId="4" borderId="3" xfId="0" applyNumberFormat="1" applyFont="1" applyFill="1" applyBorder="1" applyAlignment="1" applyProtection="1">
      <alignment horizontal="center" vertical="center"/>
      <protection locked="0"/>
    </xf>
    <xf numFmtId="4" fontId="19" fillId="4" borderId="3" xfId="0" applyNumberFormat="1" applyFont="1" applyFill="1" applyBorder="1" applyAlignment="1" applyProtection="1">
      <alignment vertical="center" wrapText="1"/>
      <protection locked="0"/>
    </xf>
    <xf numFmtId="0" fontId="19" fillId="4" borderId="3" xfId="0" applyFont="1" applyFill="1" applyBorder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4" fontId="18" fillId="4" borderId="3" xfId="0" applyNumberFormat="1" applyFont="1" applyFill="1" applyBorder="1" applyAlignment="1" applyProtection="1">
      <alignment vertical="center" wrapText="1"/>
      <protection locked="0"/>
    </xf>
    <xf numFmtId="166" fontId="19" fillId="4" borderId="3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1" fontId="17" fillId="0" borderId="3" xfId="1" applyNumberFormat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3" xfId="0" quotePrefix="1" applyFont="1" applyFill="1" applyBorder="1" applyAlignment="1">
      <alignment horizontal="center" vertical="center" wrapText="1"/>
    </xf>
    <xf numFmtId="0" fontId="21" fillId="3" borderId="3" xfId="0" quotePrefix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 wrapText="1" indent="1"/>
    </xf>
    <xf numFmtId="0" fontId="22" fillId="2" borderId="3" xfId="0" applyFont="1" applyFill="1" applyBorder="1" applyAlignment="1">
      <alignment horizontal="left" vertical="center" wrapText="1" indent="1"/>
    </xf>
    <xf numFmtId="0" fontId="22" fillId="2" borderId="3" xfId="0" applyFont="1" applyFill="1" applyBorder="1" applyAlignment="1">
      <alignment horizontal="left" vertical="center" indent="1"/>
    </xf>
    <xf numFmtId="4" fontId="18" fillId="5" borderId="3" xfId="0" applyNumberFormat="1" applyFont="1" applyFill="1" applyBorder="1" applyAlignment="1">
      <alignment horizontal="right" vertical="center" wrapText="1"/>
    </xf>
    <xf numFmtId="4" fontId="21" fillId="5" borderId="3" xfId="0" applyNumberFormat="1" applyFont="1" applyFill="1" applyBorder="1" applyAlignment="1">
      <alignment horizontal="right"/>
    </xf>
    <xf numFmtId="0" fontId="23" fillId="0" borderId="3" xfId="0" applyFont="1" applyBorder="1"/>
    <xf numFmtId="3" fontId="11" fillId="3" borderId="3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 wrapText="1"/>
    </xf>
    <xf numFmtId="4" fontId="11" fillId="5" borderId="3" xfId="0" applyNumberFormat="1" applyFont="1" applyFill="1" applyBorder="1" applyAlignment="1">
      <alignment horizontal="right" vertical="center" wrapText="1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3" xfId="0" quotePrefix="1" applyNumberFormat="1" applyFont="1" applyFill="1" applyBorder="1" applyAlignment="1">
      <alignment horizontal="right" vertical="center"/>
    </xf>
    <xf numFmtId="0" fontId="0" fillId="2" borderId="0" xfId="0" applyFill="1"/>
    <xf numFmtId="0" fontId="21" fillId="3" borderId="3" xfId="0" applyFont="1" applyFill="1" applyBorder="1" applyAlignment="1">
      <alignment horizontal="center" vertical="center" wrapText="1"/>
    </xf>
    <xf numFmtId="4" fontId="18" fillId="2" borderId="6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9" fillId="3" borderId="4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4" fontId="17" fillId="2" borderId="4" xfId="1" applyNumberFormat="1" applyFont="1" applyFill="1" applyBorder="1" applyAlignment="1">
      <alignment horizontal="left" vertical="center" wrapText="1"/>
    </xf>
    <xf numFmtId="3" fontId="17" fillId="2" borderId="1" xfId="1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18" fillId="2" borderId="3" xfId="0" applyNumberFormat="1" applyFont="1" applyFill="1" applyBorder="1" applyAlignment="1">
      <alignment horizontal="right" vertical="center" wrapText="1"/>
    </xf>
    <xf numFmtId="4" fontId="21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4" fontId="29" fillId="6" borderId="3" xfId="3" applyNumberFormat="1" applyFont="1" applyFill="1" applyBorder="1" applyAlignment="1">
      <alignment horizontal="right" vertical="center"/>
    </xf>
    <xf numFmtId="4" fontId="30" fillId="7" borderId="3" xfId="3" applyNumberFormat="1" applyFont="1" applyFill="1" applyBorder="1" applyAlignment="1">
      <alignment horizontal="right" vertical="center"/>
    </xf>
    <xf numFmtId="4" fontId="28" fillId="0" borderId="3" xfId="3" applyNumberFormat="1" applyFont="1" applyBorder="1" applyAlignment="1">
      <alignment horizontal="right" vertical="center"/>
    </xf>
    <xf numFmtId="4" fontId="27" fillId="0" borderId="3" xfId="3" applyNumberFormat="1" applyFont="1" applyBorder="1" applyAlignment="1">
      <alignment horizontal="right" vertical="center"/>
    </xf>
    <xf numFmtId="4" fontId="27" fillId="6" borderId="3" xfId="3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3" fontId="11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3" fontId="31" fillId="0" borderId="3" xfId="0" quotePrefix="1" applyNumberFormat="1" applyFont="1" applyBorder="1" applyAlignment="1">
      <alignment horizontal="right" wrapText="1"/>
    </xf>
    <xf numFmtId="3" fontId="0" fillId="0" borderId="0" xfId="0" applyNumberFormat="1"/>
    <xf numFmtId="3" fontId="6" fillId="0" borderId="3" xfId="0" quotePrefix="1" applyNumberFormat="1" applyFont="1" applyBorder="1" applyAlignment="1">
      <alignment horizontal="right" wrapText="1"/>
    </xf>
    <xf numFmtId="3" fontId="9" fillId="3" borderId="3" xfId="0" applyNumberFormat="1" applyFont="1" applyFill="1" applyBorder="1" applyAlignment="1">
      <alignment vertical="center" wrapText="1"/>
    </xf>
    <xf numFmtId="0" fontId="22" fillId="0" borderId="3" xfId="1" applyFont="1" applyBorder="1" applyAlignment="1">
      <alignment horizontal="center" vertical="center"/>
    </xf>
    <xf numFmtId="4" fontId="22" fillId="0" borderId="3" xfId="1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" fontId="22" fillId="0" borderId="3" xfId="1" applyNumberFormat="1" applyFont="1" applyBorder="1" applyAlignment="1">
      <alignment vertical="center"/>
    </xf>
    <xf numFmtId="167" fontId="19" fillId="4" borderId="3" xfId="0" applyNumberFormat="1" applyFont="1" applyFill="1" applyBorder="1" applyAlignment="1">
      <alignment vertical="center"/>
    </xf>
    <xf numFmtId="167" fontId="21" fillId="2" borderId="3" xfId="2" applyNumberFormat="1" applyFont="1" applyFill="1" applyBorder="1" applyAlignment="1" applyProtection="1">
      <alignment horizontal="right" vertical="center" wrapText="1"/>
    </xf>
    <xf numFmtId="167" fontId="19" fillId="4" borderId="3" xfId="0" applyNumberFormat="1" applyFont="1" applyFill="1" applyBorder="1" applyAlignment="1">
      <alignment horizontal="right" vertical="center"/>
    </xf>
    <xf numFmtId="167" fontId="21" fillId="0" borderId="3" xfId="2" applyNumberFormat="1" applyFont="1" applyFill="1" applyBorder="1" applyAlignment="1" applyProtection="1">
      <alignment horizontal="right" vertical="center" wrapText="1"/>
    </xf>
    <xf numFmtId="168" fontId="18" fillId="4" borderId="7" xfId="2" applyNumberFormat="1" applyFont="1" applyFill="1" applyBorder="1" applyAlignment="1" applyProtection="1">
      <alignment vertical="center" wrapText="1"/>
    </xf>
    <xf numFmtId="168" fontId="19" fillId="4" borderId="7" xfId="2" applyNumberFormat="1" applyFont="1" applyFill="1" applyBorder="1" applyAlignment="1" applyProtection="1">
      <alignment vertical="center" wrapText="1"/>
    </xf>
    <xf numFmtId="168" fontId="19" fillId="4" borderId="7" xfId="2" applyNumberFormat="1" applyFont="1" applyFill="1" applyBorder="1" applyAlignment="1" applyProtection="1">
      <alignment horizontal="right" vertical="center" wrapText="1"/>
    </xf>
    <xf numFmtId="168" fontId="18" fillId="4" borderId="7" xfId="2" applyNumberFormat="1" applyFont="1" applyFill="1" applyBorder="1" applyAlignment="1" applyProtection="1">
      <alignment horizontal="right" vertical="center" wrapText="1"/>
    </xf>
    <xf numFmtId="168" fontId="18" fillId="2" borderId="3" xfId="2" applyNumberFormat="1" applyFont="1" applyFill="1" applyBorder="1" applyAlignment="1" applyProtection="1">
      <alignment vertical="center" wrapText="1"/>
    </xf>
    <xf numFmtId="168" fontId="19" fillId="0" borderId="3" xfId="2" applyNumberFormat="1" applyFont="1" applyFill="1" applyBorder="1" applyAlignment="1" applyProtection="1">
      <alignment vertical="center" wrapText="1"/>
    </xf>
    <xf numFmtId="168" fontId="32" fillId="2" borderId="1" xfId="2" applyNumberFormat="1" applyFont="1" applyFill="1" applyBorder="1" applyAlignment="1" applyProtection="1">
      <alignment vertical="center" wrapText="1"/>
    </xf>
    <xf numFmtId="168" fontId="33" fillId="0" borderId="1" xfId="2" applyNumberFormat="1" applyFont="1" applyFill="1" applyBorder="1" applyAlignment="1" applyProtection="1">
      <alignment vertical="center" wrapText="1"/>
    </xf>
    <xf numFmtId="168" fontId="17" fillId="2" borderId="1" xfId="1" applyNumberFormat="1" applyFont="1" applyFill="1" applyBorder="1" applyAlignment="1">
      <alignment horizontal="right" vertical="center"/>
    </xf>
    <xf numFmtId="168" fontId="21" fillId="0" borderId="1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horizontal="right" vertical="center"/>
    </xf>
    <xf numFmtId="168" fontId="17" fillId="0" borderId="3" xfId="0" applyNumberFormat="1" applyFont="1" applyBorder="1" applyAlignment="1">
      <alignment horizontal="right" vertical="center"/>
    </xf>
    <xf numFmtId="168" fontId="22" fillId="2" borderId="1" xfId="1" applyNumberFormat="1" applyFont="1" applyFill="1" applyBorder="1" applyAlignment="1">
      <alignment horizontal="right" vertical="center"/>
    </xf>
    <xf numFmtId="168" fontId="33" fillId="0" borderId="1" xfId="0" applyNumberFormat="1" applyFont="1" applyBorder="1" applyAlignment="1">
      <alignment vertical="center"/>
    </xf>
    <xf numFmtId="168" fontId="19" fillId="4" borderId="3" xfId="2" applyNumberFormat="1" applyFont="1" applyFill="1" applyBorder="1" applyAlignment="1" applyProtection="1">
      <alignment vertical="center" wrapText="1"/>
    </xf>
    <xf numFmtId="168" fontId="19" fillId="4" borderId="3" xfId="2" applyNumberFormat="1" applyFont="1" applyFill="1" applyBorder="1" applyAlignment="1" applyProtection="1">
      <alignment horizontal="right" vertical="center" wrapText="1"/>
    </xf>
    <xf numFmtId="168" fontId="18" fillId="4" borderId="3" xfId="2" applyNumberFormat="1" applyFont="1" applyFill="1" applyBorder="1" applyAlignment="1" applyProtection="1">
      <alignment horizontal="right" vertical="center" wrapText="1"/>
    </xf>
    <xf numFmtId="168" fontId="18" fillId="0" borderId="3" xfId="2" applyNumberFormat="1" applyFont="1" applyFill="1" applyBorder="1" applyAlignment="1" applyProtection="1">
      <alignment vertical="center" wrapText="1"/>
    </xf>
    <xf numFmtId="168" fontId="21" fillId="0" borderId="1" xfId="2" applyNumberFormat="1" applyFont="1" applyFill="1" applyBorder="1" applyAlignment="1" applyProtection="1">
      <alignment vertical="center" wrapText="1"/>
    </xf>
    <xf numFmtId="168" fontId="21" fillId="0" borderId="3" xfId="2" applyNumberFormat="1" applyFont="1" applyFill="1" applyBorder="1" applyAlignment="1" applyProtection="1">
      <alignment horizontal="right" vertical="center" wrapText="1"/>
    </xf>
    <xf numFmtId="168" fontId="17" fillId="0" borderId="3" xfId="2" applyNumberFormat="1" applyFont="1" applyFill="1" applyBorder="1" applyAlignment="1" applyProtection="1">
      <alignment horizontal="right" vertical="center" wrapText="1"/>
    </xf>
    <xf numFmtId="168" fontId="18" fillId="4" borderId="1" xfId="1" applyNumberFormat="1" applyFont="1" applyFill="1" applyBorder="1" applyAlignment="1">
      <alignment horizontal="right" vertical="center"/>
    </xf>
    <xf numFmtId="168" fontId="17" fillId="4" borderId="1" xfId="1" applyNumberFormat="1" applyFont="1" applyFill="1" applyBorder="1" applyAlignment="1">
      <alignment horizontal="right" vertical="center"/>
    </xf>
    <xf numFmtId="168" fontId="17" fillId="4" borderId="3" xfId="1" applyNumberFormat="1" applyFont="1" applyFill="1" applyBorder="1" applyAlignment="1">
      <alignment horizontal="right" vertical="center"/>
    </xf>
    <xf numFmtId="168" fontId="17" fillId="0" borderId="1" xfId="1" applyNumberFormat="1" applyFont="1" applyBorder="1" applyAlignment="1">
      <alignment horizontal="right" vertical="center"/>
    </xf>
    <xf numFmtId="168" fontId="17" fillId="4" borderId="3" xfId="0" applyNumberFormat="1" applyFont="1" applyFill="1" applyBorder="1" applyAlignment="1">
      <alignment vertical="center"/>
    </xf>
    <xf numFmtId="168" fontId="18" fillId="4" borderId="3" xfId="0" applyNumberFormat="1" applyFont="1" applyFill="1" applyBorder="1" applyAlignment="1">
      <alignment vertical="center"/>
    </xf>
    <xf numFmtId="168" fontId="18" fillId="4" borderId="3" xfId="0" applyNumberFormat="1" applyFont="1" applyFill="1" applyBorder="1" applyAlignment="1">
      <alignment horizontal="right" vertical="center"/>
    </xf>
    <xf numFmtId="168" fontId="18" fillId="2" borderId="3" xfId="1" applyNumberFormat="1" applyFont="1" applyFill="1" applyBorder="1" applyAlignment="1">
      <alignment horizontal="right" vertical="center"/>
    </xf>
    <xf numFmtId="168" fontId="17" fillId="2" borderId="3" xfId="1" applyNumberFormat="1" applyFont="1" applyFill="1" applyBorder="1" applyAlignment="1">
      <alignment horizontal="right" vertical="center"/>
    </xf>
    <xf numFmtId="168" fontId="17" fillId="0" borderId="3" xfId="0" applyNumberFormat="1" applyFont="1" applyBorder="1" applyAlignment="1">
      <alignment vertical="center"/>
    </xf>
    <xf numFmtId="168" fontId="18" fillId="4" borderId="3" xfId="2" applyNumberFormat="1" applyFont="1" applyFill="1" applyBorder="1" applyAlignment="1" applyProtection="1">
      <alignment vertical="center" wrapText="1"/>
    </xf>
    <xf numFmtId="168" fontId="17" fillId="2" borderId="1" xfId="0" applyNumberFormat="1" applyFont="1" applyFill="1" applyBorder="1" applyAlignment="1">
      <alignment horizontal="right" vertical="center"/>
    </xf>
    <xf numFmtId="168" fontId="19" fillId="2" borderId="3" xfId="2" applyNumberFormat="1" applyFont="1" applyFill="1" applyBorder="1" applyAlignment="1" applyProtection="1">
      <alignment vertical="center" wrapText="1"/>
    </xf>
    <xf numFmtId="168" fontId="17" fillId="0" borderId="1" xfId="0" applyNumberFormat="1" applyFont="1" applyBorder="1" applyAlignment="1">
      <alignment vertical="center"/>
    </xf>
    <xf numFmtId="168" fontId="18" fillId="2" borderId="3" xfId="2" applyNumberFormat="1" applyFont="1" applyFill="1" applyBorder="1" applyAlignment="1" applyProtection="1">
      <alignment horizontal="right" vertical="center" wrapText="1"/>
    </xf>
    <xf numFmtId="168" fontId="17" fillId="2" borderId="1" xfId="0" applyNumberFormat="1" applyFont="1" applyFill="1" applyBorder="1" applyAlignment="1">
      <alignment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8" fillId="4" borderId="1" xfId="1" applyNumberFormat="1" applyFont="1" applyFill="1" applyBorder="1" applyAlignment="1" applyProtection="1">
      <alignment horizontal="right" vertical="center"/>
      <protection locked="0"/>
    </xf>
    <xf numFmtId="168" fontId="18" fillId="0" borderId="1" xfId="1" applyNumberFormat="1" applyFont="1" applyBorder="1" applyAlignment="1" applyProtection="1">
      <alignment horizontal="right" vertical="center"/>
      <protection locked="0"/>
    </xf>
    <xf numFmtId="1" fontId="18" fillId="0" borderId="0" xfId="1" applyNumberFormat="1" applyFont="1" applyAlignment="1">
      <alignment horizontal="left" vertical="center"/>
    </xf>
    <xf numFmtId="168" fontId="18" fillId="2" borderId="1" xfId="1" applyNumberFormat="1" applyFont="1" applyFill="1" applyBorder="1" applyAlignment="1">
      <alignment horizontal="right" vertical="center"/>
    </xf>
    <xf numFmtId="168" fontId="22" fillId="2" borderId="1" xfId="2" applyNumberFormat="1" applyFont="1" applyFill="1" applyBorder="1" applyAlignment="1" applyProtection="1">
      <alignment vertical="center" wrapText="1"/>
    </xf>
    <xf numFmtId="3" fontId="1" fillId="0" borderId="0" xfId="0" applyNumberFormat="1" applyFont="1"/>
    <xf numFmtId="167" fontId="3" fillId="0" borderId="0" xfId="0" applyNumberFormat="1" applyFont="1" applyAlignment="1">
      <alignment vertical="center"/>
    </xf>
    <xf numFmtId="4" fontId="18" fillId="2" borderId="8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/>
    </xf>
    <xf numFmtId="49" fontId="18" fillId="0" borderId="4" xfId="1" applyNumberFormat="1" applyFont="1" applyBorder="1" applyAlignment="1">
      <alignment horizontal="left" vertical="center"/>
    </xf>
    <xf numFmtId="164" fontId="19" fillId="0" borderId="1" xfId="2" applyFont="1" applyFill="1" applyBorder="1" applyAlignment="1" applyProtection="1">
      <alignment horizontal="center" vertical="center" wrapText="1"/>
    </xf>
    <xf numFmtId="164" fontId="19" fillId="0" borderId="2" xfId="2" applyFont="1" applyFill="1" applyBorder="1" applyAlignment="1" applyProtection="1">
      <alignment horizontal="center" vertical="center" wrapText="1"/>
    </xf>
    <xf numFmtId="164" fontId="19" fillId="0" borderId="4" xfId="2" applyFont="1" applyFill="1" applyBorder="1" applyAlignment="1" applyProtection="1">
      <alignment horizontal="center" vertical="center" wrapText="1"/>
    </xf>
    <xf numFmtId="4" fontId="17" fillId="0" borderId="1" xfId="1" applyNumberFormat="1" applyFont="1" applyBorder="1" applyAlignment="1">
      <alignment horizontal="left" vertical="center" wrapText="1"/>
    </xf>
    <xf numFmtId="4" fontId="17" fillId="0" borderId="4" xfId="1" applyNumberFormat="1" applyFont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4" fontId="17" fillId="2" borderId="4" xfId="1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</cellXfs>
  <cellStyles count="17">
    <cellStyle name="Currency 2" xfId="2" xr:uid="{632635EB-BC91-4ABF-8F0E-5BA4669EB0F2}"/>
    <cellStyle name="Currency 3" xfId="15" xr:uid="{3A69A475-2314-4286-926D-854284C6A54C}"/>
    <cellStyle name="Normal" xfId="0" builtinId="0"/>
    <cellStyle name="Normal 2" xfId="11" xr:uid="{D9A1553C-D57F-4431-B6B2-ED5F69A03944}"/>
    <cellStyle name="Normal 3" xfId="13" xr:uid="{9CADFB00-A15E-4069-9865-E2ED6565D6F4}"/>
    <cellStyle name="Normal 4" xfId="14" xr:uid="{9A0F5389-69F9-4A9D-918D-B62462B31A3F}"/>
    <cellStyle name="Normal 5" xfId="3" xr:uid="{C79349B4-4983-44D6-A8CF-1204F772C1B0}"/>
    <cellStyle name="Normalno 2" xfId="1" xr:uid="{72EB226B-1A4D-47BE-B1E6-F7BBBC9F9AD7}"/>
    <cellStyle name="Normalno 2 2" xfId="5" xr:uid="{E1328E6A-704F-4853-88E4-AC23C17343EB}"/>
    <cellStyle name="Normalno 2 3" xfId="12" xr:uid="{1A46B95D-360C-4596-8870-F061ACEA2961}"/>
    <cellStyle name="Normalno 2 4" xfId="4" xr:uid="{4D6C7650-9E80-4CE0-B8D3-1098BBC7CBC6}"/>
    <cellStyle name="Normalno 3" xfId="6" xr:uid="{93CE5763-FFD7-4885-B1B1-6BCBF3FA8E6C}"/>
    <cellStyle name="Normalno 3 2" xfId="7" xr:uid="{72B938E1-64BD-46C8-9A75-91CBD811EF83}"/>
    <cellStyle name="Normalno 3 3" xfId="8" xr:uid="{A88FBCBA-273F-4CDB-B590-E8F95952ADA2}"/>
    <cellStyle name="Normalno 4" xfId="9" xr:uid="{070CE02A-0466-4F39-B532-DBAF6F58A3CE}"/>
    <cellStyle name="Obično_List10" xfId="10" xr:uid="{02A659A5-0AEB-49E8-9ABD-DB31E334C830}"/>
    <cellStyle name="Percent 2" xfId="16" xr:uid="{D7D18034-2551-4969-97BC-F023D8F01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A&#268;UNOVODSTVO\ARPA,%20plan%20i%20realizacija%202025\prijedlog%20fin%20plana%202025-2027.xlsx" TargetMode="External"/><Relationship Id="rId1" Type="http://schemas.openxmlformats.org/officeDocument/2006/relationships/externalLinkPath" Target="prijedlog%20fin%20plana%202025-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 2025 €"/>
      <sheetName val="projekcija 2026"/>
      <sheetName val="projekcija 2027"/>
    </sheetNames>
    <sheetDataSet>
      <sheetData sheetId="0">
        <row r="5">
          <cell r="J5">
            <v>31</v>
          </cell>
          <cell r="K5">
            <v>2300000</v>
          </cell>
        </row>
        <row r="6">
          <cell r="J6">
            <v>32</v>
          </cell>
          <cell r="K6">
            <v>458500</v>
          </cell>
        </row>
        <row r="7">
          <cell r="J7">
            <v>42</v>
          </cell>
          <cell r="K7">
            <v>4000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workbookViewId="0">
      <selection activeCell="H14" sqref="H14"/>
    </sheetView>
  </sheetViews>
  <sheetFormatPr defaultRowHeight="14.4" x14ac:dyDescent="0.3"/>
  <cols>
    <col min="5" max="5" width="25.33203125" customWidth="1"/>
    <col min="6" max="10" width="19.44140625" customWidth="1"/>
    <col min="11" max="12" width="25.33203125" customWidth="1"/>
  </cols>
  <sheetData>
    <row r="1" spans="1:12" ht="42" customHeight="1" x14ac:dyDescent="0.3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33"/>
      <c r="L1" s="33"/>
    </row>
    <row r="2" spans="1:12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">
      <c r="A3" s="194" t="s">
        <v>18</v>
      </c>
      <c r="B3" s="194"/>
      <c r="C3" s="194"/>
      <c r="D3" s="194"/>
      <c r="E3" s="194"/>
      <c r="F3" s="194"/>
      <c r="G3" s="194"/>
      <c r="H3" s="194"/>
      <c r="I3" s="194"/>
      <c r="J3" s="194"/>
      <c r="K3" s="31"/>
      <c r="L3" s="31"/>
    </row>
    <row r="4" spans="1:12" ht="17.39999999999999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2" ht="18" customHeight="1" x14ac:dyDescent="0.3">
      <c r="A5" s="194" t="s">
        <v>32</v>
      </c>
      <c r="B5" s="194"/>
      <c r="C5" s="194"/>
      <c r="D5" s="194"/>
      <c r="E5" s="194"/>
      <c r="F5" s="194"/>
      <c r="G5" s="194"/>
      <c r="H5" s="194"/>
      <c r="I5" s="194"/>
      <c r="J5" s="194"/>
      <c r="K5" s="30"/>
      <c r="L5" s="30"/>
    </row>
    <row r="6" spans="1:12" ht="17.399999999999999" x14ac:dyDescent="0.3">
      <c r="A6" s="1"/>
      <c r="B6" s="2"/>
      <c r="C6" s="2"/>
      <c r="D6" s="2"/>
      <c r="E6" s="7"/>
      <c r="F6" s="7"/>
      <c r="G6" s="7"/>
      <c r="H6" s="8"/>
      <c r="I6" s="8"/>
      <c r="J6" s="24"/>
    </row>
    <row r="7" spans="1:12" ht="26.4" x14ac:dyDescent="0.3">
      <c r="A7" s="204" t="s">
        <v>122</v>
      </c>
      <c r="B7" s="205"/>
      <c r="C7" s="205"/>
      <c r="D7" s="205"/>
      <c r="E7" s="205"/>
      <c r="F7" s="93" t="s">
        <v>127</v>
      </c>
      <c r="G7" s="93" t="s">
        <v>126</v>
      </c>
      <c r="H7" s="4" t="s">
        <v>125</v>
      </c>
      <c r="I7" s="4" t="s">
        <v>43</v>
      </c>
      <c r="J7" s="4" t="s">
        <v>124</v>
      </c>
    </row>
    <row r="8" spans="1:12" ht="12" customHeight="1" x14ac:dyDescent="0.3">
      <c r="A8" s="206">
        <v>1</v>
      </c>
      <c r="B8" s="206"/>
      <c r="C8" s="206"/>
      <c r="D8" s="206"/>
      <c r="E8" s="206"/>
      <c r="F8" s="41">
        <v>2</v>
      </c>
      <c r="G8" s="41">
        <v>3</v>
      </c>
      <c r="H8" s="42">
        <v>4</v>
      </c>
      <c r="I8" s="42">
        <v>5</v>
      </c>
      <c r="J8" s="42">
        <v>6</v>
      </c>
    </row>
    <row r="9" spans="1:12" x14ac:dyDescent="0.3">
      <c r="A9" s="203" t="s">
        <v>34</v>
      </c>
      <c r="B9" s="200"/>
      <c r="C9" s="200"/>
      <c r="D9" s="200"/>
      <c r="E9" s="196"/>
      <c r="F9" s="131">
        <f>' Račun prihoda i rashoda-ekonom'!D11</f>
        <v>3899699.4200000004</v>
      </c>
      <c r="G9" s="131">
        <f>' Račun prihoda i rashoda-ekonom'!E11</f>
        <v>4523553</v>
      </c>
      <c r="H9" s="124">
        <f>' Račun prihoda i rashoda-ekonom'!F10</f>
        <v>4456701</v>
      </c>
      <c r="I9" s="124">
        <f>' Račun prihoda i rashoda-ekonom'!G10</f>
        <v>4388279</v>
      </c>
      <c r="J9" s="124">
        <f>' Račun prihoda i rashoda-ekonom'!H10</f>
        <v>4396847</v>
      </c>
    </row>
    <row r="10" spans="1:12" x14ac:dyDescent="0.3">
      <c r="A10" s="195" t="s">
        <v>35</v>
      </c>
      <c r="B10" s="196"/>
      <c r="C10" s="196"/>
      <c r="D10" s="196"/>
      <c r="E10" s="196"/>
      <c r="F10" s="131">
        <v>0</v>
      </c>
      <c r="G10" s="132">
        <v>0</v>
      </c>
      <c r="H10" s="124">
        <v>0</v>
      </c>
      <c r="I10" s="124">
        <v>0</v>
      </c>
      <c r="J10" s="124">
        <v>0</v>
      </c>
    </row>
    <row r="11" spans="1:12" x14ac:dyDescent="0.3">
      <c r="A11" s="201" t="s">
        <v>0</v>
      </c>
      <c r="B11" s="198"/>
      <c r="C11" s="198"/>
      <c r="D11" s="198"/>
      <c r="E11" s="202"/>
      <c r="F11" s="105">
        <f>SUM(F9:F10)</f>
        <v>3899699.4200000004</v>
      </c>
      <c r="G11" s="105">
        <f>SUM(G9:G10)</f>
        <v>4523553</v>
      </c>
      <c r="H11" s="22">
        <f>SUM(H9:H10)</f>
        <v>4456701</v>
      </c>
      <c r="I11" s="22">
        <f t="shared" ref="I11:J11" si="0">SUM(I9:I10)</f>
        <v>4388279</v>
      </c>
      <c r="J11" s="22">
        <f t="shared" si="0"/>
        <v>4396847</v>
      </c>
    </row>
    <row r="12" spans="1:12" x14ac:dyDescent="0.3">
      <c r="A12" s="199" t="s">
        <v>36</v>
      </c>
      <c r="B12" s="200"/>
      <c r="C12" s="200"/>
      <c r="D12" s="200"/>
      <c r="E12" s="200"/>
      <c r="F12" s="133">
        <f>' Račun prihoda i rashoda-ekonom'!D19</f>
        <v>4011461.6699999995</v>
      </c>
      <c r="G12" s="133">
        <f>' Račun prihoda i rashoda-ekonom'!E19</f>
        <v>4464752</v>
      </c>
      <c r="H12" s="124">
        <f>' Račun prihoda i rashoda-ekonom'!F19</f>
        <v>4473201</v>
      </c>
      <c r="I12" s="124">
        <f>' Račun prihoda i rashoda-ekonom'!G19</f>
        <v>4370779</v>
      </c>
      <c r="J12" s="124">
        <f>' Račun prihoda i rashoda-ekonom'!H19</f>
        <v>4379347</v>
      </c>
    </row>
    <row r="13" spans="1:12" x14ac:dyDescent="0.3">
      <c r="A13" s="195" t="s">
        <v>37</v>
      </c>
      <c r="B13" s="196"/>
      <c r="C13" s="196"/>
      <c r="D13" s="196"/>
      <c r="E13" s="196"/>
      <c r="F13" s="131">
        <f>' Račun prihoda i rashoda-ekonom'!D22</f>
        <v>49253.530000000006</v>
      </c>
      <c r="G13" s="131">
        <f>' Račun prihoda i rashoda-ekonom'!E22</f>
        <v>39305</v>
      </c>
      <c r="H13" s="124">
        <f>' Račun prihoda i rashoda-ekonom'!F22</f>
        <v>23500</v>
      </c>
      <c r="I13" s="124">
        <f>' Račun prihoda i rashoda-ekonom'!G22</f>
        <v>17500</v>
      </c>
      <c r="J13" s="124">
        <f>' Račun prihoda i rashoda-ekonom'!H22</f>
        <v>17500</v>
      </c>
    </row>
    <row r="14" spans="1:12" x14ac:dyDescent="0.3">
      <c r="A14" s="25" t="s">
        <v>1</v>
      </c>
      <c r="B14" s="26"/>
      <c r="C14" s="26"/>
      <c r="D14" s="26"/>
      <c r="E14" s="26"/>
      <c r="F14" s="105">
        <f t="shared" ref="F14:G14" si="1">SUM(F12:F13)</f>
        <v>4060715.1999999993</v>
      </c>
      <c r="G14" s="105">
        <f t="shared" si="1"/>
        <v>4504057</v>
      </c>
      <c r="H14" s="22">
        <f>SUM(H12:H13)</f>
        <v>4496701</v>
      </c>
      <c r="I14" s="22">
        <f t="shared" ref="I14:J14" si="2">SUM(I12:I13)</f>
        <v>4388279</v>
      </c>
      <c r="J14" s="22">
        <f t="shared" si="2"/>
        <v>4396847</v>
      </c>
    </row>
    <row r="15" spans="1:12" x14ac:dyDescent="0.3">
      <c r="A15" s="197" t="s">
        <v>2</v>
      </c>
      <c r="B15" s="198"/>
      <c r="C15" s="198"/>
      <c r="D15" s="198"/>
      <c r="E15" s="198"/>
      <c r="F15" s="106">
        <f>F11-F14</f>
        <v>-161015.77999999886</v>
      </c>
      <c r="G15" s="106">
        <f t="shared" ref="G15:J15" si="3">G11-G14</f>
        <v>19496</v>
      </c>
      <c r="H15" s="106">
        <f t="shared" si="3"/>
        <v>-40000</v>
      </c>
      <c r="I15" s="106">
        <f t="shared" si="3"/>
        <v>0</v>
      </c>
      <c r="J15" s="106">
        <f t="shared" si="3"/>
        <v>0</v>
      </c>
    </row>
    <row r="16" spans="1:12" ht="17.399999999999999" x14ac:dyDescent="0.3">
      <c r="A16" s="5"/>
      <c r="B16" s="9"/>
      <c r="C16" s="9"/>
      <c r="D16" s="9"/>
      <c r="E16" s="9"/>
      <c r="F16" s="9"/>
      <c r="G16" s="9"/>
      <c r="H16" s="9"/>
      <c r="I16" s="9"/>
      <c r="J16" s="3"/>
      <c r="K16" s="3"/>
      <c r="L16" s="3"/>
    </row>
    <row r="17" spans="1:12" ht="18" customHeight="1" x14ac:dyDescent="0.3">
      <c r="A17" s="194" t="s">
        <v>33</v>
      </c>
      <c r="B17" s="194"/>
      <c r="C17" s="194"/>
      <c r="D17" s="194"/>
      <c r="E17" s="194"/>
      <c r="F17" s="194"/>
      <c r="G17" s="194"/>
      <c r="H17" s="194"/>
      <c r="I17" s="194"/>
      <c r="J17" s="194"/>
      <c r="K17" s="30"/>
      <c r="L17" s="30"/>
    </row>
    <row r="18" spans="1:12" ht="17.399999999999999" x14ac:dyDescent="0.3">
      <c r="A18" s="5"/>
      <c r="B18" s="9"/>
      <c r="C18" s="9"/>
      <c r="D18" s="9"/>
      <c r="E18" s="9"/>
      <c r="F18" s="9"/>
      <c r="G18" s="9"/>
      <c r="H18" s="3"/>
      <c r="I18" s="3"/>
      <c r="J18" s="3"/>
    </row>
    <row r="19" spans="1:12" ht="26.4" x14ac:dyDescent="0.3">
      <c r="A19" s="204" t="s">
        <v>122</v>
      </c>
      <c r="B19" s="205"/>
      <c r="C19" s="205"/>
      <c r="D19" s="205"/>
      <c r="E19" s="205"/>
      <c r="F19" s="93" t="s">
        <v>127</v>
      </c>
      <c r="G19" s="93" t="s">
        <v>126</v>
      </c>
      <c r="H19" s="4" t="s">
        <v>125</v>
      </c>
      <c r="I19" s="4" t="s">
        <v>43</v>
      </c>
      <c r="J19" s="4" t="s">
        <v>124</v>
      </c>
    </row>
    <row r="20" spans="1:12" ht="12" customHeight="1" x14ac:dyDescent="0.3">
      <c r="A20" s="206">
        <v>1</v>
      </c>
      <c r="B20" s="206"/>
      <c r="C20" s="206"/>
      <c r="D20" s="206"/>
      <c r="E20" s="206"/>
      <c r="F20" s="41">
        <v>2</v>
      </c>
      <c r="G20" s="41">
        <v>3</v>
      </c>
      <c r="H20" s="42">
        <v>4</v>
      </c>
      <c r="I20" s="42">
        <v>5</v>
      </c>
      <c r="J20" s="42">
        <v>6</v>
      </c>
    </row>
    <row r="21" spans="1:12" ht="15.75" customHeight="1" x14ac:dyDescent="0.3">
      <c r="A21" s="203" t="s">
        <v>38</v>
      </c>
      <c r="B21" s="209"/>
      <c r="C21" s="209"/>
      <c r="D21" s="209"/>
      <c r="E21" s="209"/>
      <c r="F21" s="36"/>
      <c r="G21" s="36"/>
      <c r="H21" s="23"/>
      <c r="I21" s="23"/>
      <c r="J21" s="23"/>
    </row>
    <row r="22" spans="1:12" x14ac:dyDescent="0.3">
      <c r="A22" s="203" t="s">
        <v>39</v>
      </c>
      <c r="B22" s="200"/>
      <c r="C22" s="200"/>
      <c r="D22" s="200"/>
      <c r="E22" s="200"/>
      <c r="F22" s="35"/>
      <c r="G22" s="35"/>
      <c r="H22" s="23"/>
      <c r="I22" s="23"/>
      <c r="J22" s="23"/>
    </row>
    <row r="23" spans="1:12" x14ac:dyDescent="0.3">
      <c r="A23" s="201" t="s">
        <v>40</v>
      </c>
      <c r="B23" s="198"/>
      <c r="C23" s="198"/>
      <c r="D23" s="198"/>
      <c r="E23" s="202"/>
      <c r="F23" s="34"/>
      <c r="G23" s="34"/>
      <c r="H23" s="22">
        <v>0</v>
      </c>
      <c r="I23" s="22">
        <v>0</v>
      </c>
      <c r="J23" s="22">
        <v>0</v>
      </c>
    </row>
    <row r="24" spans="1:12" x14ac:dyDescent="0.3">
      <c r="A24" s="207" t="s">
        <v>23</v>
      </c>
      <c r="B24" s="208"/>
      <c r="C24" s="208"/>
      <c r="D24" s="208"/>
      <c r="E24" s="208"/>
      <c r="F24" s="137">
        <v>208763.26</v>
      </c>
      <c r="G24" s="190">
        <v>47747</v>
      </c>
      <c r="H24" s="134">
        <v>67243</v>
      </c>
      <c r="I24" s="134">
        <v>27243</v>
      </c>
      <c r="J24" s="134">
        <v>27243</v>
      </c>
    </row>
    <row r="25" spans="1:12" x14ac:dyDescent="0.3">
      <c r="A25" s="207" t="s">
        <v>41</v>
      </c>
      <c r="B25" s="208"/>
      <c r="C25" s="208"/>
      <c r="D25" s="208"/>
      <c r="E25" s="208"/>
      <c r="F25" s="137">
        <v>-47747</v>
      </c>
      <c r="G25" s="190">
        <v>-67243</v>
      </c>
      <c r="H25" s="134">
        <v>-27243</v>
      </c>
      <c r="I25" s="134">
        <v>-27243</v>
      </c>
      <c r="J25" s="134">
        <v>-27243</v>
      </c>
    </row>
    <row r="26" spans="1:12" x14ac:dyDescent="0.3">
      <c r="A26" s="197" t="s">
        <v>3</v>
      </c>
      <c r="B26" s="198"/>
      <c r="C26" s="198"/>
      <c r="D26" s="198"/>
      <c r="E26" s="198"/>
      <c r="F26" s="138">
        <f>F24+F25</f>
        <v>161016.26</v>
      </c>
      <c r="G26" s="138">
        <f>G24+G25</f>
        <v>-19496</v>
      </c>
      <c r="H26" s="138">
        <f>H24+H25</f>
        <v>40000</v>
      </c>
      <c r="I26" s="138">
        <f>I24+I25</f>
        <v>0</v>
      </c>
      <c r="J26" s="138">
        <f>J24+J25</f>
        <v>0</v>
      </c>
    </row>
    <row r="27" spans="1:12" x14ac:dyDescent="0.3">
      <c r="A27" s="197" t="s">
        <v>4</v>
      </c>
      <c r="B27" s="198"/>
      <c r="C27" s="198"/>
      <c r="D27" s="198"/>
      <c r="E27" s="198"/>
      <c r="F27" s="138">
        <f>F15+F26</f>
        <v>0.48000000114552677</v>
      </c>
      <c r="G27" s="138">
        <f t="shared" ref="G27:J27" si="4">G15+G26</f>
        <v>0</v>
      </c>
      <c r="H27" s="138">
        <f t="shared" si="4"/>
        <v>0</v>
      </c>
      <c r="I27" s="138">
        <f t="shared" si="4"/>
        <v>0</v>
      </c>
      <c r="J27" s="138">
        <f t="shared" si="4"/>
        <v>0</v>
      </c>
    </row>
    <row r="28" spans="1:12" ht="11.25" customHeight="1" x14ac:dyDescent="0.3">
      <c r="A28" s="17"/>
      <c r="B28" s="18"/>
      <c r="C28" s="18"/>
      <c r="D28" s="18"/>
      <c r="E28" s="18"/>
      <c r="F28" s="18"/>
      <c r="G28" s="18"/>
      <c r="H28" s="19"/>
      <c r="I28" s="19"/>
      <c r="J28" s="19"/>
      <c r="K28" s="19"/>
      <c r="L28" s="19"/>
    </row>
    <row r="29" spans="1:12" ht="15" customHeight="1" x14ac:dyDescent="0.3">
      <c r="A29" s="37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2" ht="9" customHeight="1" x14ac:dyDescent="0.3"/>
    <row r="32" spans="1:12" x14ac:dyDescent="0.3">
      <c r="G32" s="136"/>
    </row>
    <row r="33" spans="7:7" x14ac:dyDescent="0.3">
      <c r="G33" s="135"/>
    </row>
    <row r="34" spans="7:7" x14ac:dyDescent="0.3">
      <c r="G34" s="135"/>
    </row>
  </sheetData>
  <mergeCells count="21"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topLeftCell="A8" workbookViewId="0">
      <selection activeCell="I21" sqref="I2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44.6640625" customWidth="1"/>
    <col min="4" max="8" width="19.44140625" customWidth="1"/>
    <col min="9" max="10" width="25.33203125" customWidth="1"/>
  </cols>
  <sheetData>
    <row r="1" spans="1:10" ht="17.399999999999999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6" x14ac:dyDescent="0.3">
      <c r="A2" s="194" t="s">
        <v>18</v>
      </c>
      <c r="B2" s="194"/>
      <c r="C2" s="194"/>
      <c r="D2" s="194"/>
      <c r="E2" s="194"/>
      <c r="F2" s="194"/>
      <c r="G2" s="194"/>
      <c r="H2" s="194"/>
      <c r="I2" s="31"/>
      <c r="J2" s="31"/>
    </row>
    <row r="3" spans="1:10" ht="17.399999999999999" x14ac:dyDescent="0.3">
      <c r="A3" s="5"/>
      <c r="B3" s="5"/>
      <c r="C3" s="5"/>
      <c r="D3" s="5"/>
      <c r="E3" s="130"/>
      <c r="F3" s="130"/>
      <c r="G3" s="130"/>
      <c r="H3" s="130"/>
      <c r="I3" s="6"/>
      <c r="J3" s="6"/>
    </row>
    <row r="4" spans="1:10" ht="15.6" x14ac:dyDescent="0.3">
      <c r="A4" s="194" t="s">
        <v>5</v>
      </c>
      <c r="B4" s="194"/>
      <c r="C4" s="194"/>
      <c r="D4" s="194"/>
      <c r="E4" s="194"/>
      <c r="F4" s="194"/>
      <c r="G4" s="194"/>
      <c r="H4" s="194"/>
      <c r="I4" s="30"/>
      <c r="J4" s="30"/>
    </row>
    <row r="5" spans="1:10" ht="17.399999999999999" x14ac:dyDescent="0.3">
      <c r="A5" s="5"/>
      <c r="B5" s="5"/>
      <c r="C5" s="5"/>
      <c r="D5" s="5"/>
      <c r="E5" s="5"/>
      <c r="F5" s="5"/>
      <c r="G5" s="5"/>
      <c r="H5" s="5"/>
      <c r="I5" s="6"/>
      <c r="J5" s="6"/>
    </row>
    <row r="6" spans="1:10" ht="15.6" x14ac:dyDescent="0.3">
      <c r="A6" s="194" t="s">
        <v>44</v>
      </c>
      <c r="B6" s="194"/>
      <c r="C6" s="194"/>
      <c r="D6" s="194"/>
      <c r="E6" s="194"/>
      <c r="F6" s="194"/>
      <c r="G6" s="194"/>
      <c r="H6" s="194"/>
      <c r="I6" s="32"/>
      <c r="J6" s="32"/>
    </row>
    <row r="7" spans="1:10" ht="17.399999999999999" x14ac:dyDescent="0.3">
      <c r="A7" s="5"/>
      <c r="B7" s="5"/>
      <c r="C7" s="5"/>
      <c r="D7" s="5"/>
      <c r="E7" s="5"/>
      <c r="F7" s="5"/>
      <c r="G7" s="5"/>
      <c r="H7" s="5"/>
      <c r="I7" s="6"/>
      <c r="J7" s="6"/>
    </row>
    <row r="8" spans="1:10" ht="26.4" x14ac:dyDescent="0.3">
      <c r="A8" s="210" t="s">
        <v>122</v>
      </c>
      <c r="B8" s="211"/>
      <c r="C8" s="212"/>
      <c r="D8" s="39" t="s">
        <v>127</v>
      </c>
      <c r="E8" s="39" t="s">
        <v>126</v>
      </c>
      <c r="F8" s="39" t="s">
        <v>125</v>
      </c>
      <c r="G8" s="39" t="s">
        <v>43</v>
      </c>
      <c r="H8" s="39" t="s">
        <v>124</v>
      </c>
    </row>
    <row r="9" spans="1:10" s="43" customFormat="1" ht="10.199999999999999" x14ac:dyDescent="0.2">
      <c r="A9" s="213">
        <v>1</v>
      </c>
      <c r="B9" s="214"/>
      <c r="C9" s="215"/>
      <c r="D9" s="45">
        <v>2</v>
      </c>
      <c r="E9" s="45">
        <v>3</v>
      </c>
      <c r="F9" s="46">
        <v>4</v>
      </c>
      <c r="G9" s="46">
        <v>5</v>
      </c>
      <c r="H9" s="46">
        <v>6</v>
      </c>
    </row>
    <row r="10" spans="1:10" x14ac:dyDescent="0.3">
      <c r="A10" s="11"/>
      <c r="B10" s="11"/>
      <c r="C10" s="11" t="s">
        <v>46</v>
      </c>
      <c r="D10" s="107">
        <f>D11</f>
        <v>3899699.4200000004</v>
      </c>
      <c r="E10" s="107">
        <f t="shared" ref="E10:H10" si="0">E11</f>
        <v>4523553</v>
      </c>
      <c r="F10" s="122">
        <f t="shared" si="0"/>
        <v>4456701</v>
      </c>
      <c r="G10" s="122">
        <f t="shared" si="0"/>
        <v>4388279</v>
      </c>
      <c r="H10" s="122">
        <f t="shared" si="0"/>
        <v>4396847</v>
      </c>
    </row>
    <row r="11" spans="1:10" x14ac:dyDescent="0.3">
      <c r="A11" s="11">
        <v>6</v>
      </c>
      <c r="B11" s="11"/>
      <c r="C11" s="11" t="s">
        <v>6</v>
      </c>
      <c r="D11" s="107">
        <f>SUM(D12:D14)</f>
        <v>3899699.4200000004</v>
      </c>
      <c r="E11" s="107">
        <f>SUM(E12:E14)</f>
        <v>4523553</v>
      </c>
      <c r="F11" s="122">
        <f t="shared" ref="F11:H11" si="1">SUM(F12:F14)</f>
        <v>4456701</v>
      </c>
      <c r="G11" s="122">
        <f t="shared" si="1"/>
        <v>4388279</v>
      </c>
      <c r="H11" s="122">
        <f t="shared" si="1"/>
        <v>4396847</v>
      </c>
      <c r="I11" s="48"/>
    </row>
    <row r="12" spans="1:10" ht="26.4" x14ac:dyDescent="0.3">
      <c r="A12" s="14"/>
      <c r="B12" s="14">
        <v>63</v>
      </c>
      <c r="C12" s="14" t="s">
        <v>162</v>
      </c>
      <c r="D12" s="108">
        <v>1289162.6300000001</v>
      </c>
      <c r="E12" s="108">
        <f>' Račun prihoda i rashoda-izvori'!C15+' Račun prihoda i rashoda-izvori'!C16+' Račun prihoda i rashoda-izvori'!C13</f>
        <v>1307224</v>
      </c>
      <c r="F12" s="123"/>
      <c r="G12" s="123"/>
      <c r="H12" s="123"/>
    </row>
    <row r="13" spans="1:10" ht="26.4" x14ac:dyDescent="0.3">
      <c r="A13" s="14"/>
      <c r="B13" s="14">
        <v>66</v>
      </c>
      <c r="C13" s="14" t="s">
        <v>61</v>
      </c>
      <c r="D13" s="108">
        <v>234046.59</v>
      </c>
      <c r="E13" s="108">
        <f>' Račun prihoda i rashoda-izvori'!C11</f>
        <v>319764</v>
      </c>
      <c r="F13" s="123">
        <f>' Račun prihoda i rashoda-izvori'!D10</f>
        <v>77243</v>
      </c>
      <c r="G13" s="123">
        <f>' Račun prihoda i rashoda-izvori'!E10</f>
        <v>27243</v>
      </c>
      <c r="H13" s="123">
        <f>' Račun prihoda i rashoda-izvori'!F10</f>
        <v>27243</v>
      </c>
    </row>
    <row r="14" spans="1:10" x14ac:dyDescent="0.3">
      <c r="A14" s="11"/>
      <c r="B14" s="14">
        <v>67</v>
      </c>
      <c r="C14" s="14" t="s">
        <v>121</v>
      </c>
      <c r="D14" s="108">
        <v>2376490.2000000002</v>
      </c>
      <c r="E14" s="108">
        <f>' Račun prihoda i rashoda-izvori'!C8+' Račun prihoda i rashoda-izvori'!C9+' Račun prihoda i rashoda-izvori'!C14</f>
        <v>2896565</v>
      </c>
      <c r="F14" s="123">
        <f>' Račun prihoda i rashoda-izvori'!D7+' Račun prihoda i rashoda-izvori'!D12</f>
        <v>4379458</v>
      </c>
      <c r="G14" s="123">
        <f>' Račun prihoda i rashoda-izvori'!E7+' Račun prihoda i rashoda-izvori'!E12</f>
        <v>4361036</v>
      </c>
      <c r="H14" s="123">
        <f>' Račun prihoda i rashoda-izvori'!F7+' Račun prihoda i rashoda-izvori'!F12</f>
        <v>4369604</v>
      </c>
    </row>
    <row r="15" spans="1:10" x14ac:dyDescent="0.3">
      <c r="E15" s="110"/>
    </row>
    <row r="16" spans="1:10" ht="25.5" customHeight="1" x14ac:dyDescent="0.3">
      <c r="A16" s="210" t="s">
        <v>122</v>
      </c>
      <c r="B16" s="211"/>
      <c r="C16" s="212"/>
      <c r="D16" s="39" t="s">
        <v>127</v>
      </c>
      <c r="E16" s="39" t="s">
        <v>126</v>
      </c>
      <c r="F16" s="39" t="s">
        <v>125</v>
      </c>
      <c r="G16" s="39" t="s">
        <v>43</v>
      </c>
      <c r="H16" s="39" t="s">
        <v>124</v>
      </c>
    </row>
    <row r="17" spans="1:9" s="43" customFormat="1" ht="10.199999999999999" x14ac:dyDescent="0.2">
      <c r="A17" s="213">
        <v>1</v>
      </c>
      <c r="B17" s="214"/>
      <c r="C17" s="215"/>
      <c r="D17" s="45">
        <v>2</v>
      </c>
      <c r="E17" s="45">
        <v>3</v>
      </c>
      <c r="F17" s="46">
        <v>4</v>
      </c>
      <c r="G17" s="46">
        <v>5</v>
      </c>
      <c r="H17" s="46">
        <v>6</v>
      </c>
    </row>
    <row r="18" spans="1:9" x14ac:dyDescent="0.3">
      <c r="A18" s="11"/>
      <c r="B18" s="11"/>
      <c r="C18" s="11" t="s">
        <v>47</v>
      </c>
      <c r="D18" s="107">
        <f>D19+D22</f>
        <v>4060715.1999999993</v>
      </c>
      <c r="E18" s="107">
        <f>E19+E22</f>
        <v>4504057</v>
      </c>
      <c r="F18" s="122">
        <f>F19+F22</f>
        <v>4496701</v>
      </c>
      <c r="G18" s="122">
        <f>G19+G22</f>
        <v>4388279</v>
      </c>
      <c r="H18" s="122">
        <f>H19+H22</f>
        <v>4396847</v>
      </c>
    </row>
    <row r="19" spans="1:9" x14ac:dyDescent="0.3">
      <c r="A19" s="11">
        <v>3</v>
      </c>
      <c r="B19" s="11"/>
      <c r="C19" s="11" t="s">
        <v>7</v>
      </c>
      <c r="D19" s="107">
        <f>SUM(D20:D21)</f>
        <v>4011461.6699999995</v>
      </c>
      <c r="E19" s="107">
        <f>SUM(E20:E21)</f>
        <v>4464752</v>
      </c>
      <c r="F19" s="122">
        <f>SUM(F20:F21)</f>
        <v>4473201</v>
      </c>
      <c r="G19" s="122">
        <f>SUM(G20:G21)</f>
        <v>4370779</v>
      </c>
      <c r="H19" s="122">
        <f>SUM(H20:H21)</f>
        <v>4379347</v>
      </c>
    </row>
    <row r="20" spans="1:9" x14ac:dyDescent="0.3">
      <c r="A20" s="11"/>
      <c r="B20" s="14">
        <v>31</v>
      </c>
      <c r="C20" s="14" t="s">
        <v>8</v>
      </c>
      <c r="D20" s="108">
        <v>2924700.5199999996</v>
      </c>
      <c r="E20" s="108">
        <v>3356285</v>
      </c>
      <c r="F20" s="123">
        <f>'POSEBNI DIO'!E24+'POSEBNI DIO'!E138+'POSEBNI DIO'!E144+'POSEBNI DIO'!E151+'POSEBNI DIO'!E157+'POSEBNI DIO'!E164+'POSEBNI DIO'!E170+'POSEBNI DIO'!E177+'POSEBNI DIO'!E181+'POSEBNI DIO'!E211+'POSEBNI DIO'!E218+'POSEBNI DIO'!E224+'POSEBNI DIO'!E231+'POSEBNI DIO'!E236+'POSEBNI DIO'!E251+'POSEBNI DIO'!E246</f>
        <v>3533966</v>
      </c>
      <c r="G20" s="123">
        <f>'POSEBNI DIO'!F24+'POSEBNI DIO'!F138+'POSEBNI DIO'!F144+'POSEBNI DIO'!F151+'POSEBNI DIO'!F157+'POSEBNI DIO'!F164+'POSEBNI DIO'!F170+'POSEBNI DIO'!F177+'POSEBNI DIO'!F181+'POSEBNI DIO'!F211+'POSEBNI DIO'!F218+'POSEBNI DIO'!F224+'POSEBNI DIO'!F231+'POSEBNI DIO'!F236+'POSEBNI DIO'!F251+'POSEBNI DIO'!F246</f>
        <v>3468744</v>
      </c>
      <c r="H20" s="123">
        <f>'POSEBNI DIO'!G24+'POSEBNI DIO'!G138+'POSEBNI DIO'!G144+'POSEBNI DIO'!G151+'POSEBNI DIO'!G157+'POSEBNI DIO'!G164+'POSEBNI DIO'!G170+'POSEBNI DIO'!G177+'POSEBNI DIO'!G181+'POSEBNI DIO'!G211+'POSEBNI DIO'!G218+'POSEBNI DIO'!G224+'POSEBNI DIO'!G231+'POSEBNI DIO'!G236+'POSEBNI DIO'!G251+'POSEBNI DIO'!G246</f>
        <v>3477312</v>
      </c>
      <c r="I20">
        <f>H20*100/H18</f>
        <v>79.086490842187601</v>
      </c>
    </row>
    <row r="21" spans="1:9" x14ac:dyDescent="0.3">
      <c r="A21" s="12"/>
      <c r="B21" s="12">
        <v>32</v>
      </c>
      <c r="C21" s="12" t="s">
        <v>19</v>
      </c>
      <c r="D21" s="109">
        <v>1086761.1499999999</v>
      </c>
      <c r="E21" s="109">
        <v>1108467</v>
      </c>
      <c r="F21" s="123">
        <f>'POSEBNI DIO'!E25+'POSEBNI DIO'!E31+'POSEBNI DIO'!E139+'POSEBNI DIO'!E145+'POSEBNI DIO'!E152+'POSEBNI DIO'!E158+'POSEBNI DIO'!E165+'POSEBNI DIO'!E171+'POSEBNI DIO'!E178+'POSEBNI DIO'!E182+'POSEBNI DIO'!E186+'POSEBNI DIO'!E189+'POSEBNI DIO'!E193+'POSEBNI DIO'!E198+'POSEBNI DIO'!E204+'POSEBNI DIO'!E207+'POSEBNI DIO'!E212+'POSEBNI DIO'!E219+'POSEBNI DIO'!E225+'POSEBNI DIO'!E232+'POSEBNI DIO'!E247+'POSEBNI DIO'!E256+'POSEBNI DIO'!E252</f>
        <v>939235</v>
      </c>
      <c r="G21" s="123">
        <f>'POSEBNI DIO'!F25+'POSEBNI DIO'!F31+'POSEBNI DIO'!F139+'POSEBNI DIO'!F145+'POSEBNI DIO'!F152+'POSEBNI DIO'!F158+'POSEBNI DIO'!F165+'POSEBNI DIO'!F171+'POSEBNI DIO'!F178+'POSEBNI DIO'!F182+'POSEBNI DIO'!F186+'POSEBNI DIO'!F189+'POSEBNI DIO'!F193+'POSEBNI DIO'!F198+'POSEBNI DIO'!F204+'POSEBNI DIO'!F207+'POSEBNI DIO'!F212+'POSEBNI DIO'!F219+'POSEBNI DIO'!F225+'POSEBNI DIO'!F232+'POSEBNI DIO'!F247+'POSEBNI DIO'!F256+'POSEBNI DIO'!F252</f>
        <v>902035</v>
      </c>
      <c r="H21" s="123">
        <f>'POSEBNI DIO'!G25+'POSEBNI DIO'!G31+'POSEBNI DIO'!G139+'POSEBNI DIO'!G145+'POSEBNI DIO'!G152+'POSEBNI DIO'!G158+'POSEBNI DIO'!G165+'POSEBNI DIO'!G171+'POSEBNI DIO'!G178+'POSEBNI DIO'!G182+'POSEBNI DIO'!G186+'POSEBNI DIO'!G189+'POSEBNI DIO'!G193+'POSEBNI DIO'!G198+'POSEBNI DIO'!G204+'POSEBNI DIO'!G207+'POSEBNI DIO'!G212+'POSEBNI DIO'!G219+'POSEBNI DIO'!G225+'POSEBNI DIO'!G232+'POSEBNI DIO'!G247+'POSEBNI DIO'!G256+'POSEBNI DIO'!G252</f>
        <v>902035</v>
      </c>
    </row>
    <row r="22" spans="1:9" x14ac:dyDescent="0.3">
      <c r="A22" s="13">
        <v>4</v>
      </c>
      <c r="B22" s="13"/>
      <c r="C22" s="20" t="s">
        <v>9</v>
      </c>
      <c r="D22" s="107">
        <f>SUM(D23:D24)</f>
        <v>49253.530000000006</v>
      </c>
      <c r="E22" s="107">
        <f t="shared" ref="E22:H22" si="2">SUM(E23:E24)</f>
        <v>39305</v>
      </c>
      <c r="F22" s="122">
        <f t="shared" si="2"/>
        <v>23500</v>
      </c>
      <c r="G22" s="122">
        <f t="shared" si="2"/>
        <v>17500</v>
      </c>
      <c r="H22" s="122">
        <f t="shared" si="2"/>
        <v>17500</v>
      </c>
    </row>
    <row r="23" spans="1:9" ht="18.75" customHeight="1" x14ac:dyDescent="0.3">
      <c r="A23" s="14"/>
      <c r="B23" s="14">
        <v>41</v>
      </c>
      <c r="C23" s="21" t="s">
        <v>10</v>
      </c>
      <c r="D23" s="108">
        <v>1680</v>
      </c>
      <c r="E23" s="108"/>
      <c r="F23" s="123">
        <f>'POSEBNI DIO'!E35</f>
        <v>0</v>
      </c>
      <c r="G23" s="123">
        <f>'POSEBNI DIO'!F35</f>
        <v>0</v>
      </c>
      <c r="H23" s="123">
        <f>'POSEBNI DIO'!G35</f>
        <v>0</v>
      </c>
    </row>
    <row r="24" spans="1:9" x14ac:dyDescent="0.3">
      <c r="A24" s="14"/>
      <c r="B24" s="14">
        <v>42</v>
      </c>
      <c r="C24" s="21" t="s">
        <v>60</v>
      </c>
      <c r="D24" s="109">
        <v>47573.530000000006</v>
      </c>
      <c r="E24" s="109">
        <v>39305</v>
      </c>
      <c r="F24" s="123">
        <f>'POSEBNI DIO'!E27+'POSEBNI DIO'!E36+'POSEBNI DIO'!E141+'POSEBNI DIO'!E147+'POSEBNI DIO'!E154+'POSEBNI DIO'!E160+'POSEBNI DIO'!E167+'POSEBNI DIO'!E173+'POSEBNI DIO'!E195+'POSEBNI DIO'!E200+'POSEBNI DIO'!E214+'POSEBNI DIO'!E221+'POSEBNI DIO'!E227</f>
        <v>23500</v>
      </c>
      <c r="G24" s="123">
        <f>'POSEBNI DIO'!F27+'POSEBNI DIO'!F36+'POSEBNI DIO'!F141+'POSEBNI DIO'!F147+'POSEBNI DIO'!F154+'POSEBNI DIO'!F160+'POSEBNI DIO'!F167+'POSEBNI DIO'!F173+'POSEBNI DIO'!F195+'POSEBNI DIO'!F200+'POSEBNI DIO'!F214+'POSEBNI DIO'!F221+'POSEBNI DIO'!F227</f>
        <v>17500</v>
      </c>
      <c r="H24" s="123">
        <f>'POSEBNI DIO'!G27+'POSEBNI DIO'!G36+'POSEBNI DIO'!G141+'POSEBNI DIO'!G147+'POSEBNI DIO'!G154+'POSEBNI DIO'!G160+'POSEBNI DIO'!G167+'POSEBNI DIO'!G173+'POSEBNI DIO'!G195+'POSEBNI DIO'!G200+'POSEBNI DIO'!G214+'POSEBNI DIO'!G221+'POSEBNI DIO'!G227</f>
        <v>17500</v>
      </c>
    </row>
    <row r="27" spans="1:9" x14ac:dyDescent="0.3">
      <c r="D27" s="91"/>
      <c r="E27" s="91"/>
    </row>
  </sheetData>
  <mergeCells count="7">
    <mergeCell ref="A16:C16"/>
    <mergeCell ref="A9:C9"/>
    <mergeCell ref="A17:C17"/>
    <mergeCell ref="A2:H2"/>
    <mergeCell ref="A4:H4"/>
    <mergeCell ref="A6:H6"/>
    <mergeCell ref="A8:C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workbookViewId="0">
      <selection activeCell="G23" sqref="G23:J24"/>
    </sheetView>
  </sheetViews>
  <sheetFormatPr defaultRowHeight="14.4" x14ac:dyDescent="0.3"/>
  <cols>
    <col min="1" max="1" width="44.6640625" customWidth="1"/>
    <col min="2" max="6" width="19.44140625" customWidth="1"/>
    <col min="7" max="8" width="25.33203125" customWidth="1"/>
  </cols>
  <sheetData>
    <row r="1" spans="1:8" ht="17.399999999999999" x14ac:dyDescent="0.3">
      <c r="A1" s="5"/>
      <c r="B1" s="130"/>
      <c r="C1" s="5"/>
      <c r="D1" s="5"/>
      <c r="E1" s="5"/>
      <c r="F1" s="5"/>
      <c r="G1" s="5"/>
      <c r="H1" s="5"/>
    </row>
    <row r="2" spans="1:8" ht="15.75" customHeight="1" x14ac:dyDescent="0.3">
      <c r="A2" s="194" t="s">
        <v>45</v>
      </c>
      <c r="B2" s="194"/>
      <c r="C2" s="194"/>
      <c r="D2" s="194"/>
      <c r="E2" s="194"/>
      <c r="F2" s="194"/>
      <c r="G2" s="32"/>
      <c r="H2" s="32"/>
    </row>
    <row r="3" spans="1:8" ht="17.399999999999999" x14ac:dyDescent="0.3">
      <c r="A3" s="5"/>
      <c r="B3" s="5"/>
      <c r="C3" s="5"/>
      <c r="D3" s="5"/>
      <c r="E3" s="5"/>
      <c r="F3" s="5"/>
      <c r="G3" s="6"/>
      <c r="H3" s="6"/>
    </row>
    <row r="4" spans="1:8" ht="25.5" customHeight="1" x14ac:dyDescent="0.3">
      <c r="A4" s="115" t="s">
        <v>122</v>
      </c>
      <c r="B4" s="95" t="s">
        <v>127</v>
      </c>
      <c r="C4" s="95" t="s">
        <v>126</v>
      </c>
      <c r="D4" s="94" t="s">
        <v>125</v>
      </c>
      <c r="E4" s="94" t="s">
        <v>43</v>
      </c>
      <c r="F4" s="94" t="s">
        <v>124</v>
      </c>
    </row>
    <row r="5" spans="1:8" s="43" customFormat="1" ht="11.4" x14ac:dyDescent="0.2">
      <c r="A5" s="97">
        <v>1</v>
      </c>
      <c r="B5" s="96">
        <v>2</v>
      </c>
      <c r="C5" s="96">
        <v>3</v>
      </c>
      <c r="D5" s="111">
        <v>4</v>
      </c>
      <c r="E5" s="111">
        <v>5</v>
      </c>
      <c r="F5" s="111">
        <v>6</v>
      </c>
    </row>
    <row r="6" spans="1:8" x14ac:dyDescent="0.3">
      <c r="A6" s="98" t="s">
        <v>46</v>
      </c>
      <c r="B6" s="102">
        <f>B7+B10+B12</f>
        <v>3899699.42</v>
      </c>
      <c r="C6" s="102">
        <f>C7+C10+C12</f>
        <v>4523553</v>
      </c>
      <c r="D6" s="120">
        <f t="shared" ref="D6:F6" si="0">D7+D10+D12</f>
        <v>4456701</v>
      </c>
      <c r="E6" s="120">
        <f t="shared" si="0"/>
        <v>4388279</v>
      </c>
      <c r="F6" s="120">
        <f t="shared" si="0"/>
        <v>4396847</v>
      </c>
    </row>
    <row r="7" spans="1:8" x14ac:dyDescent="0.3">
      <c r="A7" s="98" t="s">
        <v>24</v>
      </c>
      <c r="B7" s="102">
        <f>B8+B9</f>
        <v>2349425.96</v>
      </c>
      <c r="C7" s="102">
        <f>C8+C9</f>
        <v>2862579</v>
      </c>
      <c r="D7" s="120">
        <f>D8+D9</f>
        <v>2999742</v>
      </c>
      <c r="E7" s="120">
        <f>E8+E9</f>
        <v>2996210</v>
      </c>
      <c r="F7" s="120">
        <f>F8+F9</f>
        <v>2998238</v>
      </c>
      <c r="G7" s="192"/>
    </row>
    <row r="8" spans="1:8" x14ac:dyDescent="0.3">
      <c r="A8" s="99" t="s">
        <v>25</v>
      </c>
      <c r="B8" s="125">
        <v>2110686.64</v>
      </c>
      <c r="C8" s="103">
        <v>2633510</v>
      </c>
      <c r="D8" s="121">
        <f>'POSEBNI DIO'!E6</f>
        <v>2760213</v>
      </c>
      <c r="E8" s="121">
        <f>'POSEBNI DIO'!F6</f>
        <v>2763311</v>
      </c>
      <c r="F8" s="121">
        <f>'POSEBNI DIO'!G6</f>
        <v>2764409</v>
      </c>
    </row>
    <row r="9" spans="1:8" x14ac:dyDescent="0.3">
      <c r="A9" s="99" t="s">
        <v>119</v>
      </c>
      <c r="B9" s="125">
        <v>238739.32</v>
      </c>
      <c r="C9" s="103">
        <v>229069</v>
      </c>
      <c r="D9" s="121">
        <f>'POSEBNI DIO'!E7</f>
        <v>239529</v>
      </c>
      <c r="E9" s="121">
        <f>'POSEBNI DIO'!F7</f>
        <v>232899</v>
      </c>
      <c r="F9" s="121">
        <f>'POSEBNI DIO'!G7</f>
        <v>233829</v>
      </c>
    </row>
    <row r="10" spans="1:8" x14ac:dyDescent="0.3">
      <c r="A10" s="98" t="s">
        <v>30</v>
      </c>
      <c r="B10" s="102">
        <f>B11</f>
        <v>234046.59</v>
      </c>
      <c r="C10" s="102">
        <f>C11</f>
        <v>319764</v>
      </c>
      <c r="D10" s="120">
        <f t="shared" ref="D10:F10" si="1">D11</f>
        <v>77243</v>
      </c>
      <c r="E10" s="120">
        <f t="shared" si="1"/>
        <v>27243</v>
      </c>
      <c r="F10" s="120">
        <f t="shared" si="1"/>
        <v>27243</v>
      </c>
    </row>
    <row r="11" spans="1:8" x14ac:dyDescent="0.3">
      <c r="A11" s="100" t="s">
        <v>31</v>
      </c>
      <c r="B11" s="126">
        <v>234046.59</v>
      </c>
      <c r="C11" s="103">
        <v>319764</v>
      </c>
      <c r="D11" s="121">
        <v>77243</v>
      </c>
      <c r="E11" s="121">
        <f>'POSEBNI DIO'!F8</f>
        <v>27243</v>
      </c>
      <c r="F11" s="121">
        <f>'POSEBNI DIO'!G8</f>
        <v>27243</v>
      </c>
    </row>
    <row r="12" spans="1:8" x14ac:dyDescent="0.3">
      <c r="A12" s="98" t="s">
        <v>55</v>
      </c>
      <c r="B12" s="102">
        <f>SUM(B13:B16)</f>
        <v>1316226.8700000001</v>
      </c>
      <c r="C12" s="102">
        <f t="shared" ref="C12:F12" si="2">SUM(C13:C16)</f>
        <v>1341210</v>
      </c>
      <c r="D12" s="120">
        <f t="shared" si="2"/>
        <v>1379716</v>
      </c>
      <c r="E12" s="120">
        <f t="shared" si="2"/>
        <v>1364826</v>
      </c>
      <c r="F12" s="120">
        <f t="shared" si="2"/>
        <v>1371366</v>
      </c>
    </row>
    <row r="13" spans="1:8" x14ac:dyDescent="0.3">
      <c r="A13" s="100" t="s">
        <v>56</v>
      </c>
      <c r="B13" s="125">
        <v>1671.11</v>
      </c>
      <c r="C13" s="103">
        <v>650</v>
      </c>
      <c r="D13" s="121">
        <f>'POSEBNI DIO'!E9</f>
        <v>0</v>
      </c>
      <c r="E13" s="121">
        <f>'POSEBNI DIO'!F9</f>
        <v>0</v>
      </c>
      <c r="F13" s="121">
        <f>'POSEBNI DIO'!G9</f>
        <v>0</v>
      </c>
    </row>
    <row r="14" spans="1:8" x14ac:dyDescent="0.3">
      <c r="A14" s="100" t="s">
        <v>57</v>
      </c>
      <c r="B14" s="125">
        <v>27064.240000000002</v>
      </c>
      <c r="C14" s="103">
        <v>33986</v>
      </c>
      <c r="D14" s="121">
        <f>'POSEBNI DIO'!E11+'POSEBNI DIO'!E10</f>
        <v>35696</v>
      </c>
      <c r="E14" s="121">
        <f>'POSEBNI DIO'!F11+'POSEBNI DIO'!F10</f>
        <v>34766</v>
      </c>
      <c r="F14" s="121">
        <f>'POSEBNI DIO'!G11+'POSEBNI DIO'!G10</f>
        <v>34766</v>
      </c>
    </row>
    <row r="15" spans="1:8" x14ac:dyDescent="0.3">
      <c r="A15" s="100" t="s">
        <v>58</v>
      </c>
      <c r="B15" s="125">
        <v>1068269.45</v>
      </c>
      <c r="C15" s="103">
        <v>1007183</v>
      </c>
      <c r="D15" s="121">
        <f>'POSEBNI DIO'!E12+'POSEBNI DIO'!E13+'POSEBNI DIO'!E14</f>
        <v>1037975</v>
      </c>
      <c r="E15" s="121">
        <f>'POSEBNI DIO'!F12+'POSEBNI DIO'!F13+'POSEBNI DIO'!F14</f>
        <v>1022435</v>
      </c>
      <c r="F15" s="121">
        <f>'POSEBNI DIO'!G12+'POSEBNI DIO'!G13+'POSEBNI DIO'!G14</f>
        <v>1026605</v>
      </c>
    </row>
    <row r="16" spans="1:8" x14ac:dyDescent="0.3">
      <c r="A16" s="100" t="s">
        <v>59</v>
      </c>
      <c r="B16" s="125">
        <v>219222.07</v>
      </c>
      <c r="C16" s="103">
        <v>299391</v>
      </c>
      <c r="D16" s="121">
        <f>'POSEBNI DIO'!E15+'POSEBNI DIO'!E16</f>
        <v>306045</v>
      </c>
      <c r="E16" s="121">
        <f>'POSEBNI DIO'!F15+'POSEBNI DIO'!F16</f>
        <v>307625</v>
      </c>
      <c r="F16" s="121">
        <f>'POSEBNI DIO'!G15+'POSEBNI DIO'!G16</f>
        <v>309995</v>
      </c>
    </row>
    <row r="17" spans="1:10" x14ac:dyDescent="0.3">
      <c r="A17" s="98" t="s">
        <v>47</v>
      </c>
      <c r="B17" s="102">
        <f>B18+B21+B23</f>
        <v>4060715.2029999997</v>
      </c>
      <c r="C17" s="102">
        <f t="shared" ref="C17:F17" si="3">C18+C21+C23</f>
        <v>4504057</v>
      </c>
      <c r="D17" s="120">
        <f t="shared" si="3"/>
        <v>4496701</v>
      </c>
      <c r="E17" s="120">
        <f t="shared" si="3"/>
        <v>4388279</v>
      </c>
      <c r="F17" s="120">
        <f t="shared" si="3"/>
        <v>4396847</v>
      </c>
      <c r="G17" s="192"/>
    </row>
    <row r="18" spans="1:10" x14ac:dyDescent="0.3">
      <c r="A18" s="98" t="s">
        <v>24</v>
      </c>
      <c r="B18" s="102">
        <f>B19+B20</f>
        <v>2349306.59</v>
      </c>
      <c r="C18" s="102">
        <f t="shared" ref="C18:F18" si="4">C19+C20</f>
        <v>2862579</v>
      </c>
      <c r="D18" s="120">
        <f t="shared" si="4"/>
        <v>2999742</v>
      </c>
      <c r="E18" s="120">
        <f t="shared" si="4"/>
        <v>2996210</v>
      </c>
      <c r="F18" s="120">
        <f t="shared" si="4"/>
        <v>2998238</v>
      </c>
    </row>
    <row r="19" spans="1:10" x14ac:dyDescent="0.3">
      <c r="A19" s="99" t="s">
        <v>25</v>
      </c>
      <c r="B19" s="127">
        <v>2110686.65</v>
      </c>
      <c r="C19" s="103">
        <f>'POSEBNI DIO'!D6</f>
        <v>2633510</v>
      </c>
      <c r="D19" s="121">
        <f>'POSEBNI DIO'!E6</f>
        <v>2760213</v>
      </c>
      <c r="E19" s="121">
        <f>'POSEBNI DIO'!F6</f>
        <v>2763311</v>
      </c>
      <c r="F19" s="121">
        <f>'POSEBNI DIO'!G6</f>
        <v>2764409</v>
      </c>
    </row>
    <row r="20" spans="1:10" x14ac:dyDescent="0.3">
      <c r="A20" s="101" t="s">
        <v>26</v>
      </c>
      <c r="B20" s="128">
        <v>238619.94</v>
      </c>
      <c r="C20" s="103">
        <f>'POSEBNI DIO'!D7</f>
        <v>229069</v>
      </c>
      <c r="D20" s="121">
        <f>'POSEBNI DIO'!E7</f>
        <v>239529</v>
      </c>
      <c r="E20" s="121">
        <f>'POSEBNI DIO'!F7</f>
        <v>232899</v>
      </c>
      <c r="F20" s="121">
        <f>'POSEBNI DIO'!G7</f>
        <v>233829</v>
      </c>
    </row>
    <row r="21" spans="1:10" x14ac:dyDescent="0.3">
      <c r="A21" s="98" t="s">
        <v>30</v>
      </c>
      <c r="B21" s="102">
        <f>B22</f>
        <v>395062.34299999994</v>
      </c>
      <c r="C21" s="102">
        <f t="shared" ref="C21:F21" si="5">C22</f>
        <v>300268</v>
      </c>
      <c r="D21" s="120">
        <f t="shared" si="5"/>
        <v>117243</v>
      </c>
      <c r="E21" s="120">
        <f t="shared" si="5"/>
        <v>27243</v>
      </c>
      <c r="F21" s="120">
        <f t="shared" si="5"/>
        <v>27243</v>
      </c>
    </row>
    <row r="22" spans="1:10" x14ac:dyDescent="0.3">
      <c r="A22" s="100" t="s">
        <v>31</v>
      </c>
      <c r="B22" s="129">
        <v>395062.34299999994</v>
      </c>
      <c r="C22" s="103">
        <f>'POSEBNI DIO'!D8</f>
        <v>300268</v>
      </c>
      <c r="D22" s="121">
        <f>'POSEBNI DIO'!E8</f>
        <v>117243</v>
      </c>
      <c r="E22" s="121">
        <f>'POSEBNI DIO'!F8</f>
        <v>27243</v>
      </c>
      <c r="F22" s="121">
        <f>'POSEBNI DIO'!G8</f>
        <v>27243</v>
      </c>
    </row>
    <row r="23" spans="1:10" x14ac:dyDescent="0.3">
      <c r="A23" s="98" t="s">
        <v>55</v>
      </c>
      <c r="B23" s="102">
        <f>B24+B25+B26+B27</f>
        <v>1316346.2700000003</v>
      </c>
      <c r="C23" s="102">
        <f t="shared" ref="C23:F23" si="6">C24+C25+C26+C27</f>
        <v>1341210</v>
      </c>
      <c r="D23" s="120">
        <f t="shared" si="6"/>
        <v>1379716</v>
      </c>
      <c r="E23" s="120">
        <f t="shared" si="6"/>
        <v>1364826</v>
      </c>
      <c r="F23" s="120">
        <f t="shared" si="6"/>
        <v>1371366</v>
      </c>
      <c r="G23" s="192"/>
      <c r="H23" s="192"/>
      <c r="I23" s="192"/>
      <c r="J23" s="192"/>
    </row>
    <row r="24" spans="1:10" x14ac:dyDescent="0.3">
      <c r="A24" s="100" t="s">
        <v>56</v>
      </c>
      <c r="B24" s="129">
        <v>1671.11</v>
      </c>
      <c r="C24" s="103">
        <f>'POSEBNI DIO'!D9</f>
        <v>650</v>
      </c>
      <c r="D24" s="121">
        <f>'POSEBNI DIO'!E9</f>
        <v>0</v>
      </c>
      <c r="E24" s="121">
        <f>'POSEBNI DIO'!F9</f>
        <v>0</v>
      </c>
      <c r="F24" s="121">
        <f>'POSEBNI DIO'!G9</f>
        <v>0</v>
      </c>
    </row>
    <row r="25" spans="1:10" x14ac:dyDescent="0.3">
      <c r="A25" s="100" t="s">
        <v>57</v>
      </c>
      <c r="B25" s="129">
        <v>27064.240000000002</v>
      </c>
      <c r="C25" s="103">
        <f>'POSEBNI DIO'!D10+'POSEBNI DIO'!D11</f>
        <v>33986</v>
      </c>
      <c r="D25" s="121">
        <f>'POSEBNI DIO'!E11+'POSEBNI DIO'!E10</f>
        <v>35696</v>
      </c>
      <c r="E25" s="121">
        <f>'POSEBNI DIO'!F11+'POSEBNI DIO'!F10</f>
        <v>34766</v>
      </c>
      <c r="F25" s="121">
        <f>'POSEBNI DIO'!G11+'POSEBNI DIO'!G10</f>
        <v>34766</v>
      </c>
    </row>
    <row r="26" spans="1:10" x14ac:dyDescent="0.3">
      <c r="A26" s="100" t="s">
        <v>58</v>
      </c>
      <c r="B26" s="129">
        <v>1068388.8500000001</v>
      </c>
      <c r="C26" s="103">
        <f>'POSEBNI DIO'!D12+'POSEBNI DIO'!D13+'POSEBNI DIO'!D14</f>
        <v>1007183</v>
      </c>
      <c r="D26" s="121">
        <f>'POSEBNI DIO'!E12+'POSEBNI DIO'!E13+'POSEBNI DIO'!E14</f>
        <v>1037975</v>
      </c>
      <c r="E26" s="121">
        <f>'POSEBNI DIO'!F12+'POSEBNI DIO'!F13+'POSEBNI DIO'!F14</f>
        <v>1022435</v>
      </c>
      <c r="F26" s="121">
        <f>'POSEBNI DIO'!G12+'POSEBNI DIO'!G13+'POSEBNI DIO'!G14</f>
        <v>1026605</v>
      </c>
    </row>
    <row r="27" spans="1:10" x14ac:dyDescent="0.3">
      <c r="A27" s="100" t="s">
        <v>59</v>
      </c>
      <c r="B27" s="128">
        <v>219222.06999999998</v>
      </c>
      <c r="C27" s="103">
        <f>'POSEBNI DIO'!D15+'POSEBNI DIO'!D16</f>
        <v>299391</v>
      </c>
      <c r="D27" s="121">
        <f>'POSEBNI DIO'!E15+'POSEBNI DIO'!E16</f>
        <v>306045</v>
      </c>
      <c r="E27" s="121">
        <f>'POSEBNI DIO'!F15+'POSEBNI DIO'!F16</f>
        <v>307625</v>
      </c>
      <c r="F27" s="121">
        <f>'POSEBNI DIO'!G15+'POSEBNI DIO'!G16</f>
        <v>309995</v>
      </c>
    </row>
    <row r="29" spans="1:10" x14ac:dyDescent="0.3">
      <c r="B29" s="91"/>
      <c r="C29" s="91"/>
      <c r="D29" s="91"/>
      <c r="E29" s="91"/>
      <c r="F29" s="91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H9"/>
  <sheetViews>
    <sheetView workbookViewId="0">
      <selection activeCell="C10" sqref="C10"/>
    </sheetView>
  </sheetViews>
  <sheetFormatPr defaultRowHeight="14.4" x14ac:dyDescent="0.3"/>
  <cols>
    <col min="1" max="1" width="44.6640625" customWidth="1"/>
    <col min="2" max="6" width="19.44140625" customWidth="1"/>
    <col min="7" max="8" width="25.33203125" customWidth="1"/>
  </cols>
  <sheetData>
    <row r="1" spans="1:8" ht="17.399999999999999" x14ac:dyDescent="0.3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3">
      <c r="A2" s="194" t="s">
        <v>48</v>
      </c>
      <c r="B2" s="194"/>
      <c r="C2" s="194"/>
      <c r="D2" s="194"/>
      <c r="E2" s="194"/>
      <c r="F2" s="194"/>
      <c r="G2" s="32"/>
      <c r="H2" s="32"/>
    </row>
    <row r="3" spans="1:8" ht="17.399999999999999" x14ac:dyDescent="0.3">
      <c r="A3" s="5"/>
      <c r="B3" s="5"/>
      <c r="C3" s="5"/>
      <c r="D3" s="5"/>
      <c r="E3" s="5"/>
      <c r="F3" s="5"/>
      <c r="G3" s="6"/>
      <c r="H3" s="6"/>
    </row>
    <row r="4" spans="1:8" ht="25.5" customHeight="1" x14ac:dyDescent="0.3">
      <c r="A4" s="116" t="s">
        <v>122</v>
      </c>
      <c r="B4" s="38" t="s">
        <v>127</v>
      </c>
      <c r="C4" s="38" t="s">
        <v>126</v>
      </c>
      <c r="D4" s="39" t="s">
        <v>125</v>
      </c>
      <c r="E4" s="39" t="s">
        <v>43</v>
      </c>
      <c r="F4" s="39" t="s">
        <v>124</v>
      </c>
    </row>
    <row r="5" spans="1:8" s="43" customFormat="1" ht="10.199999999999999" x14ac:dyDescent="0.2">
      <c r="A5" s="47">
        <v>1</v>
      </c>
      <c r="B5" s="45">
        <v>2</v>
      </c>
      <c r="C5" s="45">
        <v>3</v>
      </c>
      <c r="D5" s="46">
        <v>4</v>
      </c>
      <c r="E5" s="46">
        <v>5</v>
      </c>
      <c r="F5" s="46">
        <v>6</v>
      </c>
    </row>
    <row r="6" spans="1:8" x14ac:dyDescent="0.3">
      <c r="A6" s="11" t="s">
        <v>47</v>
      </c>
      <c r="B6" s="107">
        <f t="shared" ref="B6:D8" si="0">B7</f>
        <v>4060715.2029999997</v>
      </c>
      <c r="C6" s="107">
        <f t="shared" si="0"/>
        <v>4504057</v>
      </c>
      <c r="D6" s="119">
        <f t="shared" si="0"/>
        <v>4496701</v>
      </c>
      <c r="E6" s="119">
        <f t="shared" ref="E6:F8" si="1">E7</f>
        <v>4388279</v>
      </c>
      <c r="F6" s="119">
        <f t="shared" si="1"/>
        <v>4396847</v>
      </c>
    </row>
    <row r="7" spans="1:8" x14ac:dyDescent="0.3">
      <c r="A7" s="11" t="s">
        <v>12</v>
      </c>
      <c r="B7" s="107">
        <f t="shared" si="0"/>
        <v>4060715.2029999997</v>
      </c>
      <c r="C7" s="107">
        <f t="shared" si="0"/>
        <v>4504057</v>
      </c>
      <c r="D7" s="119">
        <f t="shared" si="0"/>
        <v>4496701</v>
      </c>
      <c r="E7" s="119">
        <f t="shared" si="1"/>
        <v>4388279</v>
      </c>
      <c r="F7" s="119">
        <f t="shared" si="1"/>
        <v>4396847</v>
      </c>
    </row>
    <row r="8" spans="1:8" ht="26.4" x14ac:dyDescent="0.3">
      <c r="A8" s="16" t="s">
        <v>13</v>
      </c>
      <c r="B8" s="108">
        <f t="shared" si="0"/>
        <v>4060715.2029999997</v>
      </c>
      <c r="C8" s="108">
        <f t="shared" si="0"/>
        <v>4504057</v>
      </c>
      <c r="D8" s="119">
        <f t="shared" si="0"/>
        <v>4496701</v>
      </c>
      <c r="E8" s="119">
        <f t="shared" si="1"/>
        <v>4388279</v>
      </c>
      <c r="F8" s="119">
        <f t="shared" si="1"/>
        <v>4396847</v>
      </c>
    </row>
    <row r="9" spans="1:8" x14ac:dyDescent="0.3">
      <c r="A9" s="104" t="s">
        <v>120</v>
      </c>
      <c r="B9" s="108">
        <f>' Račun prihoda i rashoda-izvori'!B17</f>
        <v>4060715.2029999997</v>
      </c>
      <c r="C9" s="108">
        <f>'POSEBNI DIO'!D4</f>
        <v>4504057</v>
      </c>
      <c r="D9" s="119">
        <f>'POSEBNI DIO'!E4</f>
        <v>4496701</v>
      </c>
      <c r="E9" s="119">
        <f>'POSEBNI DIO'!F4</f>
        <v>4388279</v>
      </c>
      <c r="F9" s="119">
        <f>'POSEBNI DIO'!G4</f>
        <v>4396847</v>
      </c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J15"/>
  <sheetViews>
    <sheetView workbookViewId="0">
      <selection activeCell="D8" sqref="D8:H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44.6640625" customWidth="1"/>
    <col min="4" max="8" width="19.44140625" customWidth="1"/>
    <col min="9" max="10" width="25.33203125" customWidth="1"/>
  </cols>
  <sheetData>
    <row r="1" spans="1:10" ht="17.399999999999999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6" x14ac:dyDescent="0.3">
      <c r="A2" s="194" t="s">
        <v>18</v>
      </c>
      <c r="B2" s="194"/>
      <c r="C2" s="194"/>
      <c r="D2" s="194"/>
      <c r="E2" s="194"/>
      <c r="F2" s="194"/>
      <c r="G2" s="194"/>
      <c r="H2" s="194"/>
      <c r="I2" s="31"/>
      <c r="J2" s="31"/>
    </row>
    <row r="3" spans="1:10" ht="17.399999999999999" x14ac:dyDescent="0.3">
      <c r="A3" s="5"/>
      <c r="B3" s="5"/>
      <c r="C3" s="5"/>
      <c r="D3" s="5"/>
      <c r="E3" s="5"/>
      <c r="F3" s="5"/>
      <c r="G3" s="5"/>
      <c r="H3" s="5"/>
      <c r="I3" s="6"/>
      <c r="J3" s="6"/>
    </row>
    <row r="4" spans="1:10" ht="15.6" x14ac:dyDescent="0.3">
      <c r="A4" s="194" t="s">
        <v>14</v>
      </c>
      <c r="B4" s="194"/>
      <c r="C4" s="194"/>
      <c r="D4" s="194"/>
      <c r="E4" s="194"/>
      <c r="F4" s="194"/>
      <c r="G4" s="194"/>
      <c r="H4" s="194"/>
      <c r="I4" s="30"/>
      <c r="J4" s="30"/>
    </row>
    <row r="5" spans="1:10" ht="17.399999999999999" x14ac:dyDescent="0.3">
      <c r="A5" s="5"/>
      <c r="B5" s="5"/>
      <c r="C5" s="5"/>
      <c r="D5" s="5"/>
      <c r="E5" s="5"/>
      <c r="F5" s="5"/>
      <c r="G5" s="5"/>
      <c r="H5" s="5"/>
      <c r="I5" s="6"/>
      <c r="J5" s="6"/>
    </row>
    <row r="6" spans="1:10" ht="15.6" x14ac:dyDescent="0.3">
      <c r="A6" s="194" t="s">
        <v>49</v>
      </c>
      <c r="B6" s="194"/>
      <c r="C6" s="194"/>
      <c r="D6" s="194"/>
      <c r="E6" s="194"/>
      <c r="F6" s="194"/>
      <c r="G6" s="194"/>
      <c r="H6" s="194"/>
      <c r="I6" s="32"/>
      <c r="J6" s="32"/>
    </row>
    <row r="7" spans="1:10" ht="17.399999999999999" x14ac:dyDescent="0.3">
      <c r="A7" s="5"/>
      <c r="B7" s="5"/>
      <c r="C7" s="5"/>
      <c r="D7" s="5"/>
      <c r="E7" s="5"/>
      <c r="F7" s="5"/>
      <c r="G7" s="5"/>
      <c r="H7" s="5"/>
      <c r="I7" s="6"/>
      <c r="J7" s="6"/>
    </row>
    <row r="8" spans="1:10" ht="26.4" x14ac:dyDescent="0.3">
      <c r="A8" s="216" t="s">
        <v>11</v>
      </c>
      <c r="B8" s="211"/>
      <c r="C8" s="212"/>
      <c r="D8" s="38" t="s">
        <v>127</v>
      </c>
      <c r="E8" s="38" t="s">
        <v>126</v>
      </c>
      <c r="F8" s="39" t="s">
        <v>125</v>
      </c>
      <c r="G8" s="39" t="s">
        <v>43</v>
      </c>
      <c r="H8" s="39" t="s">
        <v>124</v>
      </c>
    </row>
    <row r="9" spans="1:10" s="43" customFormat="1" ht="10.199999999999999" x14ac:dyDescent="0.2">
      <c r="A9" s="213">
        <v>1</v>
      </c>
      <c r="B9" s="214"/>
      <c r="C9" s="215"/>
      <c r="D9" s="45">
        <v>2</v>
      </c>
      <c r="E9" s="45">
        <v>3</v>
      </c>
      <c r="F9" s="46">
        <v>4</v>
      </c>
      <c r="G9" s="46">
        <v>5</v>
      </c>
      <c r="H9" s="46">
        <v>6</v>
      </c>
    </row>
    <row r="10" spans="1:10" x14ac:dyDescent="0.3">
      <c r="A10" s="11">
        <v>8</v>
      </c>
      <c r="B10" s="11"/>
      <c r="C10" s="11" t="s">
        <v>15</v>
      </c>
      <c r="D10" s="11"/>
      <c r="E10" s="11"/>
      <c r="F10" s="10"/>
      <c r="G10" s="10"/>
      <c r="H10" s="10"/>
    </row>
    <row r="11" spans="1:10" x14ac:dyDescent="0.3">
      <c r="A11" s="11"/>
      <c r="B11" s="14">
        <v>84</v>
      </c>
      <c r="C11" s="14" t="s">
        <v>20</v>
      </c>
      <c r="D11" s="11"/>
      <c r="E11" s="11"/>
      <c r="F11" s="10"/>
      <c r="G11" s="10"/>
      <c r="H11" s="10"/>
    </row>
    <row r="12" spans="1:10" x14ac:dyDescent="0.3">
      <c r="A12" s="12" t="s">
        <v>22</v>
      </c>
      <c r="B12" s="12"/>
      <c r="C12" s="16"/>
      <c r="D12" s="14"/>
      <c r="E12" s="14"/>
      <c r="F12" s="10"/>
      <c r="G12" s="10"/>
      <c r="H12" s="10"/>
    </row>
    <row r="13" spans="1:10" x14ac:dyDescent="0.3">
      <c r="A13" s="13">
        <v>5</v>
      </c>
      <c r="B13" s="13"/>
      <c r="C13" s="20" t="s">
        <v>16</v>
      </c>
      <c r="D13" s="14"/>
      <c r="E13" s="14"/>
      <c r="F13" s="10"/>
      <c r="G13" s="10"/>
      <c r="H13" s="10"/>
    </row>
    <row r="14" spans="1:10" x14ac:dyDescent="0.3">
      <c r="A14" s="14"/>
      <c r="B14" s="14">
        <v>54</v>
      </c>
      <c r="C14" s="21" t="s">
        <v>21</v>
      </c>
      <c r="D14" s="14"/>
      <c r="E14" s="14"/>
      <c r="F14" s="10"/>
      <c r="G14" s="10"/>
      <c r="H14" s="10"/>
    </row>
    <row r="15" spans="1:10" x14ac:dyDescent="0.3">
      <c r="A15" s="15" t="s">
        <v>22</v>
      </c>
      <c r="B15" s="13"/>
      <c r="C15" s="20"/>
      <c r="D15" s="14"/>
      <c r="E15" s="14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"/>
  <sheetViews>
    <sheetView workbookViewId="0">
      <selection activeCell="B4" sqref="B4:F4"/>
    </sheetView>
  </sheetViews>
  <sheetFormatPr defaultRowHeight="14.4" x14ac:dyDescent="0.3"/>
  <cols>
    <col min="1" max="1" width="44.6640625" customWidth="1"/>
    <col min="2" max="6" width="19.44140625" customWidth="1"/>
    <col min="7" max="8" width="25.33203125" customWidth="1"/>
  </cols>
  <sheetData>
    <row r="1" spans="1:8" ht="17.399999999999999" x14ac:dyDescent="0.3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3">
      <c r="A2" s="194" t="s">
        <v>50</v>
      </c>
      <c r="B2" s="194"/>
      <c r="C2" s="194"/>
      <c r="D2" s="194"/>
      <c r="E2" s="194"/>
      <c r="F2" s="194"/>
      <c r="G2" s="32"/>
      <c r="H2" s="32"/>
    </row>
    <row r="3" spans="1:8" ht="17.399999999999999" x14ac:dyDescent="0.3">
      <c r="A3" s="5"/>
      <c r="B3" s="5"/>
      <c r="C3" s="5"/>
      <c r="D3" s="5"/>
      <c r="E3" s="5"/>
      <c r="F3" s="5"/>
      <c r="G3" s="6"/>
      <c r="H3" s="6"/>
    </row>
    <row r="4" spans="1:8" ht="25.5" customHeight="1" x14ac:dyDescent="0.3">
      <c r="A4" s="40" t="s">
        <v>11</v>
      </c>
      <c r="B4" s="38" t="s">
        <v>127</v>
      </c>
      <c r="C4" s="38" t="s">
        <v>126</v>
      </c>
      <c r="D4" s="39" t="s">
        <v>125</v>
      </c>
      <c r="E4" s="39" t="s">
        <v>43</v>
      </c>
      <c r="F4" s="39" t="s">
        <v>124</v>
      </c>
    </row>
    <row r="5" spans="1:8" s="43" customFormat="1" ht="10.199999999999999" x14ac:dyDescent="0.2">
      <c r="A5" s="47">
        <v>1</v>
      </c>
      <c r="B5" s="45">
        <v>2</v>
      </c>
      <c r="C5" s="45">
        <v>3</v>
      </c>
      <c r="D5" s="46">
        <v>4</v>
      </c>
      <c r="E5" s="46">
        <v>5</v>
      </c>
      <c r="F5" s="46">
        <v>6</v>
      </c>
    </row>
    <row r="6" spans="1:8" x14ac:dyDescent="0.3">
      <c r="A6" s="11" t="s">
        <v>51</v>
      </c>
      <c r="B6" s="11"/>
      <c r="C6" s="11"/>
      <c r="D6" s="10"/>
      <c r="E6" s="10"/>
      <c r="F6" s="10"/>
    </row>
    <row r="7" spans="1:8" x14ac:dyDescent="0.3">
      <c r="A7" s="11" t="s">
        <v>24</v>
      </c>
      <c r="B7" s="11"/>
      <c r="C7" s="11"/>
      <c r="D7" s="10"/>
      <c r="E7" s="10"/>
      <c r="F7" s="10"/>
    </row>
    <row r="8" spans="1:8" x14ac:dyDescent="0.3">
      <c r="A8" s="27" t="s">
        <v>25</v>
      </c>
      <c r="B8" s="14"/>
      <c r="C8" s="14"/>
      <c r="D8" s="10"/>
      <c r="E8" s="10"/>
      <c r="F8" s="10"/>
    </row>
    <row r="9" spans="1:8" x14ac:dyDescent="0.3">
      <c r="A9" s="28" t="s">
        <v>26</v>
      </c>
      <c r="B9" s="14"/>
      <c r="C9" s="14"/>
      <c r="D9" s="10"/>
      <c r="E9" s="10"/>
      <c r="F9" s="10"/>
    </row>
    <row r="10" spans="1:8" x14ac:dyDescent="0.3">
      <c r="A10" s="28" t="s">
        <v>27</v>
      </c>
      <c r="B10" s="14"/>
      <c r="C10" s="14"/>
      <c r="D10" s="10"/>
      <c r="E10" s="10"/>
      <c r="F10" s="10"/>
    </row>
    <row r="11" spans="1:8" x14ac:dyDescent="0.3">
      <c r="A11" s="11" t="s">
        <v>28</v>
      </c>
      <c r="B11" s="14"/>
      <c r="C11" s="14"/>
      <c r="D11" s="10"/>
      <c r="E11" s="10"/>
      <c r="F11" s="10"/>
    </row>
    <row r="12" spans="1:8" x14ac:dyDescent="0.3">
      <c r="A12" s="29" t="s">
        <v>29</v>
      </c>
      <c r="B12" s="44"/>
      <c r="C12" s="44"/>
      <c r="D12" s="44"/>
      <c r="E12" s="44"/>
      <c r="F12" s="44"/>
    </row>
    <row r="13" spans="1:8" x14ac:dyDescent="0.3">
      <c r="A13" s="11" t="s">
        <v>30</v>
      </c>
      <c r="B13" s="44"/>
      <c r="C13" s="44"/>
      <c r="D13" s="44"/>
      <c r="E13" s="44"/>
      <c r="F13" s="44"/>
    </row>
    <row r="14" spans="1:8" x14ac:dyDescent="0.3">
      <c r="A14" s="29" t="s">
        <v>31</v>
      </c>
      <c r="B14" s="44"/>
      <c r="C14" s="44"/>
      <c r="D14" s="44"/>
      <c r="E14" s="44"/>
      <c r="F14" s="44"/>
    </row>
    <row r="15" spans="1:8" x14ac:dyDescent="0.3">
      <c r="A15" s="14" t="s">
        <v>22</v>
      </c>
      <c r="B15" s="44"/>
      <c r="C15" s="44"/>
      <c r="D15" s="44"/>
      <c r="E15" s="44"/>
      <c r="F15" s="44"/>
    </row>
    <row r="16" spans="1:8" x14ac:dyDescent="0.3">
      <c r="A16" s="29"/>
      <c r="B16" s="44"/>
      <c r="C16" s="44"/>
      <c r="D16" s="44"/>
      <c r="E16" s="44"/>
      <c r="F16" s="44"/>
    </row>
    <row r="17" spans="1:6" x14ac:dyDescent="0.3">
      <c r="A17" s="11" t="s">
        <v>52</v>
      </c>
      <c r="B17" s="44"/>
      <c r="C17" s="44"/>
      <c r="D17" s="44"/>
      <c r="E17" s="44"/>
      <c r="F17" s="44"/>
    </row>
    <row r="18" spans="1:6" x14ac:dyDescent="0.3">
      <c r="A18" s="11" t="s">
        <v>24</v>
      </c>
      <c r="B18" s="44"/>
      <c r="C18" s="44"/>
      <c r="D18" s="44"/>
      <c r="E18" s="44"/>
      <c r="F18" s="44"/>
    </row>
    <row r="19" spans="1:6" x14ac:dyDescent="0.3">
      <c r="A19" s="27" t="s">
        <v>25</v>
      </c>
      <c r="B19" s="44"/>
      <c r="C19" s="44"/>
      <c r="D19" s="44"/>
      <c r="E19" s="44"/>
      <c r="F19" s="44"/>
    </row>
    <row r="20" spans="1:6" x14ac:dyDescent="0.3">
      <c r="A20" s="28" t="s">
        <v>26</v>
      </c>
      <c r="B20" s="44"/>
      <c r="C20" s="44"/>
      <c r="D20" s="44"/>
      <c r="E20" s="44"/>
      <c r="F20" s="44"/>
    </row>
    <row r="21" spans="1:6" x14ac:dyDescent="0.3">
      <c r="A21" s="28" t="s">
        <v>27</v>
      </c>
      <c r="B21" s="44"/>
      <c r="C21" s="44"/>
      <c r="D21" s="44"/>
      <c r="E21" s="44"/>
      <c r="F21" s="44"/>
    </row>
    <row r="22" spans="1:6" x14ac:dyDescent="0.3">
      <c r="A22" s="11" t="s">
        <v>28</v>
      </c>
      <c r="B22" s="44"/>
      <c r="C22" s="44"/>
      <c r="D22" s="44"/>
      <c r="E22" s="44"/>
      <c r="F22" s="44"/>
    </row>
    <row r="23" spans="1:6" x14ac:dyDescent="0.3">
      <c r="A23" s="29" t="s">
        <v>29</v>
      </c>
      <c r="B23" s="44"/>
      <c r="C23" s="44"/>
      <c r="D23" s="44"/>
      <c r="E23" s="44"/>
      <c r="F23" s="44"/>
    </row>
    <row r="24" spans="1:6" x14ac:dyDescent="0.3">
      <c r="A24" s="11" t="s">
        <v>30</v>
      </c>
      <c r="B24" s="44"/>
      <c r="C24" s="44"/>
      <c r="D24" s="44"/>
      <c r="E24" s="44"/>
      <c r="F24" s="44"/>
    </row>
    <row r="25" spans="1:6" x14ac:dyDescent="0.3">
      <c r="A25" s="29" t="s">
        <v>31</v>
      </c>
      <c r="B25" s="44"/>
      <c r="C25" s="44"/>
      <c r="D25" s="44"/>
      <c r="E25" s="44"/>
      <c r="F25" s="44"/>
    </row>
    <row r="26" spans="1:6" x14ac:dyDescent="0.3">
      <c r="A26" s="14" t="s">
        <v>22</v>
      </c>
      <c r="B26" s="44"/>
      <c r="C26" s="44"/>
      <c r="D26" s="44"/>
      <c r="E26" s="44"/>
      <c r="F26" s="44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C050-0FAB-4123-86F6-CCFADB1E1FE9}">
  <sheetPr>
    <tabColor theme="9"/>
    <pageSetUpPr fitToPage="1"/>
  </sheetPr>
  <dimension ref="A1:J257"/>
  <sheetViews>
    <sheetView zoomScaleNormal="100" workbookViewId="0">
      <pane ySplit="1" topLeftCell="A2" activePane="bottomLeft" state="frozen"/>
      <selection pane="bottomLeft" activeCell="A253" sqref="A253:B253"/>
    </sheetView>
  </sheetViews>
  <sheetFormatPr defaultColWidth="9.109375" defaultRowHeight="13.2" x14ac:dyDescent="0.3"/>
  <cols>
    <col min="1" max="1" width="9.33203125" style="73" customWidth="1"/>
    <col min="2" max="2" width="54.109375" style="49" customWidth="1"/>
    <col min="3" max="4" width="17.88671875" style="114" customWidth="1"/>
    <col min="5" max="5" width="17.88671875" style="49" customWidth="1"/>
    <col min="6" max="6" width="18.33203125" style="88" customWidth="1"/>
    <col min="7" max="7" width="18.109375" style="88" customWidth="1"/>
    <col min="8" max="8" width="9.109375" style="49"/>
    <col min="9" max="9" width="15" style="49" bestFit="1" customWidth="1"/>
    <col min="10" max="16384" width="9.109375" style="49"/>
  </cols>
  <sheetData>
    <row r="1" spans="1:9" ht="12.75" customHeight="1" x14ac:dyDescent="0.3">
      <c r="A1" s="227" t="s">
        <v>17</v>
      </c>
      <c r="B1" s="227"/>
      <c r="C1" s="227"/>
      <c r="D1" s="227"/>
      <c r="E1" s="227"/>
      <c r="F1" s="227"/>
      <c r="G1" s="227"/>
    </row>
    <row r="2" spans="1:9" ht="12.75" customHeight="1" x14ac:dyDescent="0.3">
      <c r="A2" s="228"/>
      <c r="B2" s="228"/>
      <c r="C2" s="228"/>
      <c r="D2" s="228"/>
      <c r="E2" s="228"/>
      <c r="F2" s="228"/>
      <c r="G2" s="228"/>
    </row>
    <row r="3" spans="1:9" s="50" customFormat="1" ht="30.75" customHeight="1" x14ac:dyDescent="0.3">
      <c r="A3" s="74" t="s">
        <v>78</v>
      </c>
      <c r="B3" s="75" t="s">
        <v>79</v>
      </c>
      <c r="C3" s="75" t="s">
        <v>127</v>
      </c>
      <c r="D3" s="75" t="s">
        <v>126</v>
      </c>
      <c r="E3" s="76" t="s">
        <v>128</v>
      </c>
      <c r="F3" s="94" t="s">
        <v>136</v>
      </c>
      <c r="G3" s="94" t="s">
        <v>137</v>
      </c>
    </row>
    <row r="4" spans="1:9" ht="31.5" customHeight="1" x14ac:dyDescent="0.3">
      <c r="A4" s="77" t="s">
        <v>68</v>
      </c>
      <c r="B4" s="78" t="s">
        <v>53</v>
      </c>
      <c r="C4" s="143">
        <f t="shared" ref="C4:D4" si="0">SUM(C6:C16)</f>
        <v>4060715.1999999997</v>
      </c>
      <c r="D4" s="143">
        <f t="shared" si="0"/>
        <v>4504057</v>
      </c>
      <c r="E4" s="143">
        <f>SUM(E6:E16)</f>
        <v>4496701</v>
      </c>
      <c r="F4" s="145">
        <f t="shared" ref="F4:G4" si="1">SUM(F6:F16)</f>
        <v>4388279</v>
      </c>
      <c r="G4" s="145">
        <f t="shared" si="1"/>
        <v>4396847</v>
      </c>
    </row>
    <row r="5" spans="1:9" ht="31.5" customHeight="1" x14ac:dyDescent="0.3">
      <c r="A5" s="217" t="s">
        <v>62</v>
      </c>
      <c r="B5" s="218"/>
      <c r="C5" s="218"/>
      <c r="D5" s="218"/>
      <c r="E5" s="218"/>
      <c r="F5" s="218"/>
      <c r="G5" s="219"/>
    </row>
    <row r="6" spans="1:9" ht="31.5" customHeight="1" x14ac:dyDescent="0.3">
      <c r="A6" s="223" t="s">
        <v>69</v>
      </c>
      <c r="B6" s="224"/>
      <c r="C6" s="144">
        <f>SUMIF($A:$A,"11",C:C)</f>
        <v>2110686.65</v>
      </c>
      <c r="D6" s="144">
        <f>SUMIF($A:$A,"11",D:D)</f>
        <v>2633510</v>
      </c>
      <c r="E6" s="146">
        <f>SUMIF(A:A,"11",E:E)</f>
        <v>2760213</v>
      </c>
      <c r="F6" s="146">
        <f>SUMIF(A:A,"11",F:F)</f>
        <v>2763311</v>
      </c>
      <c r="G6" s="146">
        <f>SUMIF(A:A,"11",G:G)</f>
        <v>2764409</v>
      </c>
      <c r="I6" s="191"/>
    </row>
    <row r="7" spans="1:9" ht="32.25" customHeight="1" x14ac:dyDescent="0.3">
      <c r="A7" s="223" t="s">
        <v>70</v>
      </c>
      <c r="B7" s="224"/>
      <c r="C7" s="144">
        <f>SUMIF($A:$A,"12",C:C)</f>
        <v>238619.94</v>
      </c>
      <c r="D7" s="144">
        <f>SUMIF($A:$A,"12",D:D)</f>
        <v>229069</v>
      </c>
      <c r="E7" s="146">
        <f>SUMIF($A:$A,"12",E:E)</f>
        <v>239529</v>
      </c>
      <c r="F7" s="146">
        <f>SUMIF(A:A,"12",F:F)</f>
        <v>232899</v>
      </c>
      <c r="G7" s="146">
        <f>SUMIF(A:A,"12",G:G)</f>
        <v>233829</v>
      </c>
    </row>
    <row r="8" spans="1:9" ht="34.5" customHeight="1" x14ac:dyDescent="0.3">
      <c r="A8" s="225" t="s">
        <v>71</v>
      </c>
      <c r="B8" s="226"/>
      <c r="C8" s="144">
        <f>'POSEBNI DIO'!C233+'POSEBNI DIO'!C243+C248+C238</f>
        <v>395062.33999999997</v>
      </c>
      <c r="D8" s="144">
        <f>'POSEBNI DIO'!D233+'POSEBNI DIO'!D243+D238+D248</f>
        <v>300268</v>
      </c>
      <c r="E8" s="144">
        <f>'POSEBNI DIO'!E233+'POSEBNI DIO'!E243+E248</f>
        <v>117243</v>
      </c>
      <c r="F8" s="144">
        <f>'POSEBNI DIO'!F233+'POSEBNI DIO'!F243+F248</f>
        <v>27243</v>
      </c>
      <c r="G8" s="144">
        <f>'POSEBNI DIO'!G233+'POSEBNI DIO'!G243+G248</f>
        <v>27243</v>
      </c>
    </row>
    <row r="9" spans="1:9" ht="34.5" customHeight="1" x14ac:dyDescent="0.3">
      <c r="A9" s="225" t="s">
        <v>118</v>
      </c>
      <c r="B9" s="226"/>
      <c r="C9" s="144">
        <f>SUMIF($A:$A,"51",C:C)</f>
        <v>1671.11</v>
      </c>
      <c r="D9" s="144">
        <f>SUMIF($A:$A,"51",D:D)</f>
        <v>650</v>
      </c>
      <c r="E9" s="146">
        <f>SUMIF($A:$A,"51",E:E)</f>
        <v>0</v>
      </c>
      <c r="F9" s="146">
        <f>SUMIF($A:$A,"51",F:F)</f>
        <v>0</v>
      </c>
      <c r="G9" s="146">
        <f>SUMIF($A:$A,"51",G:G)</f>
        <v>0</v>
      </c>
    </row>
    <row r="10" spans="1:9" ht="34.5" customHeight="1" x14ac:dyDescent="0.3">
      <c r="A10" s="118">
        <v>552</v>
      </c>
      <c r="B10" s="117" t="s">
        <v>132</v>
      </c>
      <c r="C10" s="144">
        <f t="shared" ref="C10:D10" si="2">C253</f>
        <v>0</v>
      </c>
      <c r="D10" s="144">
        <f t="shared" si="2"/>
        <v>4500</v>
      </c>
      <c r="E10" s="146">
        <f>E253</f>
        <v>8000</v>
      </c>
      <c r="F10" s="146">
        <f t="shared" ref="F10:G10" si="3">F253</f>
        <v>8000</v>
      </c>
      <c r="G10" s="146">
        <f t="shared" si="3"/>
        <v>8000</v>
      </c>
    </row>
    <row r="11" spans="1:9" ht="31.5" customHeight="1" x14ac:dyDescent="0.3">
      <c r="A11" s="223" t="s">
        <v>72</v>
      </c>
      <c r="B11" s="224"/>
      <c r="C11" s="144">
        <f>SUMIF($A:$A,"559",C:C)</f>
        <v>27064.240000000002</v>
      </c>
      <c r="D11" s="144">
        <f>SUMIF($A:$A,"559",D:D)</f>
        <v>29486</v>
      </c>
      <c r="E11" s="146">
        <f>SUMIF($A:$A,"559",E:E)</f>
        <v>27696</v>
      </c>
      <c r="F11" s="146">
        <f>SUMIF($A:$A,"559",F:F)</f>
        <v>26766</v>
      </c>
      <c r="G11" s="146">
        <f>SUMIF(A:A,"559",G:G)</f>
        <v>26766</v>
      </c>
    </row>
    <row r="12" spans="1:9" ht="31.5" customHeight="1" x14ac:dyDescent="0.3">
      <c r="A12" s="223" t="s">
        <v>73</v>
      </c>
      <c r="B12" s="224"/>
      <c r="C12" s="144">
        <f>SUMIF($A:$A,"561",C:C)</f>
        <v>261214.36</v>
      </c>
      <c r="D12" s="144">
        <f>SUMIF($A:$A,"561",D:D)</f>
        <v>293547</v>
      </c>
      <c r="E12" s="146">
        <f>SUMIF($A:$A,"561",E:E)</f>
        <v>278715</v>
      </c>
      <c r="F12" s="146">
        <f>SUMIF(A:A,"561",F:F)</f>
        <v>279140</v>
      </c>
      <c r="G12" s="146">
        <f>SUMIF(A:A,"561",G:G)</f>
        <v>280245</v>
      </c>
    </row>
    <row r="13" spans="1:9" ht="31.5" customHeight="1" x14ac:dyDescent="0.3">
      <c r="A13" s="223" t="s">
        <v>74</v>
      </c>
      <c r="B13" s="224"/>
      <c r="C13" s="144">
        <f>SUMIF($A:$A,"563",C:C)</f>
        <v>645969.53999999992</v>
      </c>
      <c r="D13" s="144">
        <f>SUMIF($A:$A,"563",D:D)</f>
        <v>553588</v>
      </c>
      <c r="E13" s="146">
        <f>SUMIF($A:$A,"563",E:E)</f>
        <v>574600</v>
      </c>
      <c r="F13" s="146">
        <f>SUMIF(A:A,"563",F:F)</f>
        <v>571795</v>
      </c>
      <c r="G13" s="146">
        <f>SUMIF(A:A,"563",G:G)</f>
        <v>574090</v>
      </c>
    </row>
    <row r="14" spans="1:9" ht="31.5" customHeight="1" x14ac:dyDescent="0.3">
      <c r="A14" s="223" t="s">
        <v>75</v>
      </c>
      <c r="B14" s="224"/>
      <c r="C14" s="144">
        <f>SUMIF($A:$A,"564",C:C)</f>
        <v>161204.94999999998</v>
      </c>
      <c r="D14" s="144">
        <f>SUMIF($A:$A,"564",D:D)</f>
        <v>160048</v>
      </c>
      <c r="E14" s="146">
        <f>SUMIF($A:$A,"564",E:E)</f>
        <v>184660</v>
      </c>
      <c r="F14" s="146">
        <f>SUMIF(A:A,"564",F:F)</f>
        <v>171500</v>
      </c>
      <c r="G14" s="146">
        <f>SUMIF(A:A,"564",G:G)</f>
        <v>172270</v>
      </c>
    </row>
    <row r="15" spans="1:9" ht="31.5" customHeight="1" x14ac:dyDescent="0.3">
      <c r="A15" s="223" t="s">
        <v>76</v>
      </c>
      <c r="B15" s="224"/>
      <c r="C15" s="144">
        <f>SUMIF($A:$A,"573",C:C)</f>
        <v>34124.730000000003</v>
      </c>
      <c r="D15" s="144">
        <f>SUMIF($A:$A,"573",D:D)</f>
        <v>61300</v>
      </c>
      <c r="E15" s="146">
        <f>SUMIF($A:$A,"573",E:E)</f>
        <v>69300</v>
      </c>
      <c r="F15" s="146">
        <f>SUMIF(A:A,"573",F:F)</f>
        <v>69800</v>
      </c>
      <c r="G15" s="146">
        <f>SUMIF(A:A,"573",G:G)</f>
        <v>70400</v>
      </c>
    </row>
    <row r="16" spans="1:9" ht="31.5" customHeight="1" x14ac:dyDescent="0.3">
      <c r="A16" s="223" t="s">
        <v>77</v>
      </c>
      <c r="B16" s="224"/>
      <c r="C16" s="144">
        <f>SUMIF($A:$A,"575",C:C)</f>
        <v>185097.33999999997</v>
      </c>
      <c r="D16" s="144">
        <f>SUMIF($A:$A,"575",D:D)</f>
        <v>238091</v>
      </c>
      <c r="E16" s="146">
        <f>SUMIF($A:$A,"575",E:E)</f>
        <v>236745</v>
      </c>
      <c r="F16" s="146">
        <f>SUMIF(A:A,"575",F:F)</f>
        <v>237825</v>
      </c>
      <c r="G16" s="146">
        <f>SUMIF(A:A,"575",G:G)</f>
        <v>239595</v>
      </c>
    </row>
    <row r="17" spans="1:10" ht="31.5" customHeight="1" x14ac:dyDescent="0.3">
      <c r="A17" s="217" t="s">
        <v>67</v>
      </c>
      <c r="B17" s="218"/>
      <c r="C17" s="218"/>
      <c r="D17" s="218"/>
      <c r="E17" s="218"/>
      <c r="F17" s="218"/>
      <c r="G17" s="219"/>
    </row>
    <row r="18" spans="1:10" ht="31.5" customHeight="1" x14ac:dyDescent="0.3">
      <c r="A18" s="51" t="s">
        <v>78</v>
      </c>
      <c r="B18" s="217" t="s">
        <v>79</v>
      </c>
      <c r="C18" s="218"/>
      <c r="D18" s="218"/>
      <c r="E18" s="218"/>
      <c r="F18" s="218"/>
      <c r="G18" s="219"/>
    </row>
    <row r="19" spans="1:10" ht="31.5" customHeight="1" x14ac:dyDescent="0.3">
      <c r="A19" s="52" t="s">
        <v>68</v>
      </c>
      <c r="B19" s="217" t="s">
        <v>53</v>
      </c>
      <c r="C19" s="218"/>
      <c r="D19" s="218"/>
      <c r="E19" s="218"/>
      <c r="F19" s="218"/>
      <c r="G19" s="219"/>
    </row>
    <row r="20" spans="1:10" ht="31.5" customHeight="1" x14ac:dyDescent="0.3">
      <c r="A20" s="53" t="s">
        <v>80</v>
      </c>
      <c r="B20" s="54" t="s">
        <v>54</v>
      </c>
      <c r="C20" s="112"/>
      <c r="D20" s="112"/>
      <c r="E20" s="220"/>
      <c r="F20" s="221"/>
      <c r="G20" s="222"/>
    </row>
    <row r="21" spans="1:10" ht="31.5" customHeight="1" x14ac:dyDescent="0.3">
      <c r="A21" s="77" t="s">
        <v>81</v>
      </c>
      <c r="B21" s="79" t="s">
        <v>82</v>
      </c>
      <c r="C21" s="147">
        <f>C22</f>
        <v>2067445.1400000001</v>
      </c>
      <c r="D21" s="147">
        <f>D22</f>
        <v>2583310</v>
      </c>
      <c r="E21" s="148">
        <f>E22</f>
        <v>2723213</v>
      </c>
      <c r="F21" s="149">
        <f t="shared" ref="F21:G21" si="4">F22</f>
        <v>2726311</v>
      </c>
      <c r="G21" s="150">
        <f t="shared" si="4"/>
        <v>2727409</v>
      </c>
    </row>
    <row r="22" spans="1:10" ht="22.5" customHeight="1" x14ac:dyDescent="0.3">
      <c r="A22" s="55">
        <v>11</v>
      </c>
      <c r="B22" s="56" t="s">
        <v>83</v>
      </c>
      <c r="C22" s="151">
        <f>SUM(C23+C26)</f>
        <v>2067445.1400000001</v>
      </c>
      <c r="D22" s="151">
        <f>SUM(D23+D26)</f>
        <v>2583310</v>
      </c>
      <c r="E22" s="152">
        <f>SUM(E23+E26)</f>
        <v>2723213</v>
      </c>
      <c r="F22" s="152">
        <f t="shared" ref="F22:G22" si="5">SUM(F23+F26)</f>
        <v>2726311</v>
      </c>
      <c r="G22" s="152">
        <f t="shared" si="5"/>
        <v>2727409</v>
      </c>
    </row>
    <row r="23" spans="1:10" s="141" customFormat="1" ht="22.5" customHeight="1" x14ac:dyDescent="0.3">
      <c r="A23" s="139">
        <v>3</v>
      </c>
      <c r="B23" s="140" t="s">
        <v>135</v>
      </c>
      <c r="C23" s="153">
        <f>C24+C25</f>
        <v>2061057.36</v>
      </c>
      <c r="D23" s="153">
        <f>D24+D25</f>
        <v>2579310</v>
      </c>
      <c r="E23" s="154">
        <f>E24+E25</f>
        <v>2719213</v>
      </c>
      <c r="F23" s="154">
        <f t="shared" ref="F23:G23" si="6">F24+F25</f>
        <v>2722311</v>
      </c>
      <c r="G23" s="154">
        <f t="shared" si="6"/>
        <v>2723409</v>
      </c>
    </row>
    <row r="24" spans="1:10" ht="15" customHeight="1" x14ac:dyDescent="0.3">
      <c r="A24" s="57">
        <v>31</v>
      </c>
      <c r="B24" s="58" t="s">
        <v>84</v>
      </c>
      <c r="C24" s="155">
        <v>1643014.36</v>
      </c>
      <c r="D24" s="155">
        <v>2143500</v>
      </c>
      <c r="E24" s="156">
        <v>2260713</v>
      </c>
      <c r="F24" s="157">
        <v>2261811</v>
      </c>
      <c r="G24" s="158">
        <v>2262909</v>
      </c>
    </row>
    <row r="25" spans="1:10" ht="15" customHeight="1" x14ac:dyDescent="0.3">
      <c r="A25" s="57">
        <v>32</v>
      </c>
      <c r="B25" s="58" t="s">
        <v>85</v>
      </c>
      <c r="C25" s="155">
        <v>418043</v>
      </c>
      <c r="D25" s="155">
        <v>435810</v>
      </c>
      <c r="E25" s="156">
        <f>+VLOOKUP(A25,'[1]plan 2025 €'!$J$5:$K$7,2,FALSE)</f>
        <v>458500</v>
      </c>
      <c r="F25" s="157">
        <v>460500</v>
      </c>
      <c r="G25" s="158">
        <v>460500</v>
      </c>
    </row>
    <row r="26" spans="1:10" s="141" customFormat="1" ht="15" customHeight="1" x14ac:dyDescent="0.3">
      <c r="A26" s="139">
        <v>4</v>
      </c>
      <c r="B26" s="142" t="s">
        <v>9</v>
      </c>
      <c r="C26" s="159">
        <f>C27</f>
        <v>6387.78</v>
      </c>
      <c r="D26" s="159">
        <f>D27</f>
        <v>4000</v>
      </c>
      <c r="E26" s="160">
        <f>E27</f>
        <v>4000</v>
      </c>
      <c r="F26" s="160">
        <f t="shared" ref="F26:G26" si="7">F27</f>
        <v>4000</v>
      </c>
      <c r="G26" s="160">
        <f t="shared" si="7"/>
        <v>4000</v>
      </c>
      <c r="I26" s="49"/>
      <c r="J26" s="49"/>
    </row>
    <row r="27" spans="1:10" ht="15" customHeight="1" x14ac:dyDescent="0.3">
      <c r="A27" s="57">
        <v>42</v>
      </c>
      <c r="B27" s="58" t="s">
        <v>86</v>
      </c>
      <c r="C27" s="155">
        <v>6387.78</v>
      </c>
      <c r="D27" s="155">
        <v>4000</v>
      </c>
      <c r="E27" s="156">
        <f>+VLOOKUP(A27,'[1]plan 2025 €'!$J$5:$K$7,2,FALSE)</f>
        <v>4000</v>
      </c>
      <c r="F27" s="157">
        <v>4000</v>
      </c>
      <c r="G27" s="158">
        <v>4000</v>
      </c>
    </row>
    <row r="28" spans="1:10" ht="31.5" customHeight="1" x14ac:dyDescent="0.3">
      <c r="A28" s="80" t="s">
        <v>87</v>
      </c>
      <c r="B28" s="81" t="s">
        <v>88</v>
      </c>
      <c r="C28" s="161">
        <f t="shared" ref="C28:G29" si="8">C29</f>
        <v>20000</v>
      </c>
      <c r="D28" s="161">
        <f t="shared" si="8"/>
        <v>26500</v>
      </c>
      <c r="E28" s="161">
        <f t="shared" si="8"/>
        <v>26500</v>
      </c>
      <c r="F28" s="162">
        <f t="shared" si="8"/>
        <v>26500</v>
      </c>
      <c r="G28" s="163">
        <f t="shared" si="8"/>
        <v>26500</v>
      </c>
    </row>
    <row r="29" spans="1:10" ht="22.5" customHeight="1" x14ac:dyDescent="0.3">
      <c r="A29" s="55">
        <v>11</v>
      </c>
      <c r="B29" s="59" t="s">
        <v>83</v>
      </c>
      <c r="C29" s="152">
        <f t="shared" ref="C29:E30" si="9">C30</f>
        <v>20000</v>
      </c>
      <c r="D29" s="152">
        <f t="shared" si="9"/>
        <v>26500</v>
      </c>
      <c r="E29" s="152">
        <f t="shared" si="9"/>
        <v>26500</v>
      </c>
      <c r="F29" s="152">
        <f t="shared" si="8"/>
        <v>26500</v>
      </c>
      <c r="G29" s="152">
        <f t="shared" si="8"/>
        <v>26500</v>
      </c>
      <c r="I29" s="187"/>
    </row>
    <row r="30" spans="1:10" s="141" customFormat="1" x14ac:dyDescent="0.3">
      <c r="A30" s="139">
        <v>3</v>
      </c>
      <c r="B30" s="140" t="s">
        <v>135</v>
      </c>
      <c r="C30" s="154">
        <f t="shared" si="9"/>
        <v>20000</v>
      </c>
      <c r="D30" s="154">
        <f t="shared" si="9"/>
        <v>26500</v>
      </c>
      <c r="E30" s="154">
        <f t="shared" si="9"/>
        <v>26500</v>
      </c>
      <c r="F30" s="154">
        <f t="shared" ref="F30:G30" si="10">F31</f>
        <v>26500</v>
      </c>
      <c r="G30" s="154">
        <f t="shared" si="10"/>
        <v>26500</v>
      </c>
    </row>
    <row r="31" spans="1:10" x14ac:dyDescent="0.3">
      <c r="A31" s="57">
        <v>32</v>
      </c>
      <c r="B31" s="58" t="s">
        <v>85</v>
      </c>
      <c r="C31" s="156">
        <v>20000</v>
      </c>
      <c r="D31" s="156">
        <v>26500</v>
      </c>
      <c r="E31" s="156">
        <v>26500</v>
      </c>
      <c r="F31" s="157">
        <v>26500</v>
      </c>
      <c r="G31" s="158">
        <v>26500</v>
      </c>
    </row>
    <row r="32" spans="1:10" ht="31.5" customHeight="1" x14ac:dyDescent="0.3">
      <c r="A32" s="80" t="s">
        <v>89</v>
      </c>
      <c r="B32" s="81" t="s">
        <v>90</v>
      </c>
      <c r="C32" s="161">
        <f t="shared" ref="C32:G33" si="11">C33</f>
        <v>23241.51</v>
      </c>
      <c r="D32" s="161">
        <f t="shared" si="11"/>
        <v>23700</v>
      </c>
      <c r="E32" s="161">
        <f t="shared" si="11"/>
        <v>10500</v>
      </c>
      <c r="F32" s="162">
        <f t="shared" si="11"/>
        <v>10500</v>
      </c>
      <c r="G32" s="163">
        <f t="shared" si="11"/>
        <v>10500</v>
      </c>
    </row>
    <row r="33" spans="1:7" ht="22.5" customHeight="1" x14ac:dyDescent="0.3">
      <c r="A33" s="55">
        <v>11</v>
      </c>
      <c r="B33" s="59" t="s">
        <v>83</v>
      </c>
      <c r="C33" s="164">
        <f>C34</f>
        <v>23241.51</v>
      </c>
      <c r="D33" s="164">
        <f>D34</f>
        <v>23700</v>
      </c>
      <c r="E33" s="164">
        <f>E34</f>
        <v>10500</v>
      </c>
      <c r="F33" s="164">
        <f t="shared" si="11"/>
        <v>10500</v>
      </c>
      <c r="G33" s="164">
        <f t="shared" si="11"/>
        <v>10500</v>
      </c>
    </row>
    <row r="34" spans="1:7" s="141" customFormat="1" ht="15" customHeight="1" x14ac:dyDescent="0.3">
      <c r="A34" s="139">
        <v>4</v>
      </c>
      <c r="B34" s="142" t="s">
        <v>9</v>
      </c>
      <c r="C34" s="160">
        <f>C35+C36</f>
        <v>23241.51</v>
      </c>
      <c r="D34" s="160">
        <f>D35+D36</f>
        <v>23700</v>
      </c>
      <c r="E34" s="160">
        <f>E35+E36</f>
        <v>10500</v>
      </c>
      <c r="F34" s="160">
        <f t="shared" ref="F34:G34" si="12">F35+F36</f>
        <v>10500</v>
      </c>
      <c r="G34" s="160">
        <f t="shared" si="12"/>
        <v>10500</v>
      </c>
    </row>
    <row r="35" spans="1:7" ht="16.5" customHeight="1" x14ac:dyDescent="0.3">
      <c r="A35" s="57">
        <v>41</v>
      </c>
      <c r="B35" s="92" t="s">
        <v>10</v>
      </c>
      <c r="C35" s="165">
        <v>1680</v>
      </c>
      <c r="D35" s="165">
        <v>0</v>
      </c>
      <c r="E35" s="165">
        <v>0</v>
      </c>
      <c r="F35" s="166">
        <v>0</v>
      </c>
      <c r="G35" s="167">
        <v>0</v>
      </c>
    </row>
    <row r="36" spans="1:7" ht="14.25" customHeight="1" x14ac:dyDescent="0.3">
      <c r="A36" s="57">
        <v>42</v>
      </c>
      <c r="B36" s="58" t="s">
        <v>86</v>
      </c>
      <c r="C36" s="156">
        <v>21561.51</v>
      </c>
      <c r="D36" s="156">
        <v>23700</v>
      </c>
      <c r="E36" s="156">
        <v>10500</v>
      </c>
      <c r="F36" s="157">
        <v>10500</v>
      </c>
      <c r="G36" s="158">
        <v>10500</v>
      </c>
    </row>
    <row r="37" spans="1:7" ht="19.5" customHeight="1" x14ac:dyDescent="0.3">
      <c r="A37" s="77" t="s">
        <v>81</v>
      </c>
      <c r="B37" s="79" t="s">
        <v>82</v>
      </c>
      <c r="C37" s="168">
        <f t="shared" ref="C37:D37" si="13">C38</f>
        <v>1671.11</v>
      </c>
      <c r="D37" s="168">
        <f t="shared" si="13"/>
        <v>650</v>
      </c>
      <c r="E37" s="169">
        <f t="shared" ref="E37:G39" si="14">E38</f>
        <v>0</v>
      </c>
      <c r="F37" s="169">
        <f t="shared" si="14"/>
        <v>0</v>
      </c>
      <c r="G37" s="170">
        <f t="shared" si="14"/>
        <v>0</v>
      </c>
    </row>
    <row r="38" spans="1:7" ht="15" customHeight="1" x14ac:dyDescent="0.3">
      <c r="A38" s="55">
        <v>51</v>
      </c>
      <c r="B38" s="64" t="s">
        <v>117</v>
      </c>
      <c r="C38" s="188">
        <f t="shared" ref="C38:E39" si="15">C39</f>
        <v>1671.11</v>
      </c>
      <c r="D38" s="188">
        <f t="shared" si="15"/>
        <v>650</v>
      </c>
      <c r="E38" s="171">
        <f t="shared" si="15"/>
        <v>0</v>
      </c>
      <c r="F38" s="171">
        <f t="shared" si="14"/>
        <v>0</v>
      </c>
      <c r="G38" s="171">
        <f t="shared" si="14"/>
        <v>0</v>
      </c>
    </row>
    <row r="39" spans="1:7" s="141" customFormat="1" x14ac:dyDescent="0.3">
      <c r="A39" s="139">
        <v>3</v>
      </c>
      <c r="B39" s="140" t="s">
        <v>135</v>
      </c>
      <c r="C39" s="189">
        <f t="shared" si="15"/>
        <v>1671.11</v>
      </c>
      <c r="D39" s="189">
        <f t="shared" si="15"/>
        <v>650</v>
      </c>
      <c r="E39" s="154">
        <f t="shared" si="15"/>
        <v>0</v>
      </c>
      <c r="F39" s="154">
        <f t="shared" si="14"/>
        <v>0</v>
      </c>
      <c r="G39" s="154">
        <f t="shared" si="14"/>
        <v>0</v>
      </c>
    </row>
    <row r="40" spans="1:7" ht="15" customHeight="1" x14ac:dyDescent="0.3">
      <c r="A40" s="57">
        <v>32</v>
      </c>
      <c r="B40" s="58" t="s">
        <v>85</v>
      </c>
      <c r="C40" s="155">
        <v>1671.11</v>
      </c>
      <c r="D40" s="155">
        <v>650</v>
      </c>
      <c r="E40" s="171">
        <v>0</v>
      </c>
      <c r="F40" s="171">
        <v>0</v>
      </c>
      <c r="G40" s="171">
        <v>0</v>
      </c>
    </row>
    <row r="41" spans="1:7" ht="31.5" customHeight="1" x14ac:dyDescent="0.3">
      <c r="A41" s="82" t="s">
        <v>146</v>
      </c>
      <c r="B41" s="83" t="s">
        <v>147</v>
      </c>
      <c r="C41" s="161">
        <f t="shared" ref="C41" si="16">C42+C48</f>
        <v>14624.48</v>
      </c>
      <c r="D41" s="161">
        <f t="shared" ref="D41:G41" si="17">D42+D48</f>
        <v>0</v>
      </c>
      <c r="E41" s="161">
        <f t="shared" si="17"/>
        <v>0</v>
      </c>
      <c r="F41" s="162">
        <f t="shared" si="17"/>
        <v>0</v>
      </c>
      <c r="G41" s="162">
        <f t="shared" si="17"/>
        <v>0</v>
      </c>
    </row>
    <row r="42" spans="1:7" ht="22.5" customHeight="1" x14ac:dyDescent="0.3">
      <c r="A42" s="60">
        <v>12</v>
      </c>
      <c r="B42" s="61" t="s">
        <v>91</v>
      </c>
      <c r="C42" s="152">
        <f>C43+C46</f>
        <v>3656.12</v>
      </c>
      <c r="D42" s="152">
        <f>D43+D46</f>
        <v>0</v>
      </c>
      <c r="E42" s="152">
        <f>E43+E46</f>
        <v>0</v>
      </c>
      <c r="F42" s="152">
        <f>F43+F46</f>
        <v>0</v>
      </c>
      <c r="G42" s="152">
        <f t="shared" ref="G42" si="18">G43+G46</f>
        <v>0</v>
      </c>
    </row>
    <row r="43" spans="1:7" s="141" customFormat="1" x14ac:dyDescent="0.3">
      <c r="A43" s="139">
        <v>3</v>
      </c>
      <c r="B43" s="140" t="s">
        <v>135</v>
      </c>
      <c r="C43" s="154">
        <f>C44+C45</f>
        <v>3656.12</v>
      </c>
      <c r="D43" s="154">
        <f>D44+D45</f>
        <v>0</v>
      </c>
      <c r="E43" s="154">
        <f>E44+E45</f>
        <v>0</v>
      </c>
      <c r="F43" s="154">
        <f t="shared" ref="F43" si="19">F44+F45</f>
        <v>0</v>
      </c>
      <c r="G43" s="154">
        <f t="shared" ref="G43" si="20">G44+G45</f>
        <v>0</v>
      </c>
    </row>
    <row r="44" spans="1:7" x14ac:dyDescent="0.3">
      <c r="A44" s="62">
        <v>31</v>
      </c>
      <c r="B44" s="63" t="s">
        <v>84</v>
      </c>
      <c r="C44" s="156">
        <v>3635.13</v>
      </c>
      <c r="D44" s="156"/>
      <c r="E44" s="156"/>
      <c r="F44" s="157"/>
      <c r="G44" s="158"/>
    </row>
    <row r="45" spans="1:7" x14ac:dyDescent="0.3">
      <c r="A45" s="62">
        <v>32</v>
      </c>
      <c r="B45" s="63" t="s">
        <v>85</v>
      </c>
      <c r="C45" s="156">
        <v>20.99</v>
      </c>
      <c r="D45" s="156"/>
      <c r="E45" s="156"/>
      <c r="F45" s="157"/>
      <c r="G45" s="158"/>
    </row>
    <row r="46" spans="1:7" s="141" customFormat="1" ht="15" customHeight="1" x14ac:dyDescent="0.3">
      <c r="A46" s="139">
        <v>4</v>
      </c>
      <c r="B46" s="142" t="s">
        <v>9</v>
      </c>
      <c r="C46" s="160">
        <f>C47</f>
        <v>0</v>
      </c>
      <c r="D46" s="160">
        <f>D47</f>
        <v>0</v>
      </c>
      <c r="E46" s="160">
        <f>E47</f>
        <v>0</v>
      </c>
      <c r="F46" s="160">
        <f t="shared" ref="F46" si="21">F47</f>
        <v>0</v>
      </c>
      <c r="G46" s="160">
        <f t="shared" ref="G46" si="22">G47</f>
        <v>0</v>
      </c>
    </row>
    <row r="47" spans="1:7" x14ac:dyDescent="0.3">
      <c r="A47" s="62">
        <v>42</v>
      </c>
      <c r="B47" s="58" t="s">
        <v>86</v>
      </c>
      <c r="C47" s="156"/>
      <c r="D47" s="156"/>
      <c r="E47" s="156"/>
      <c r="F47" s="157"/>
      <c r="G47" s="158"/>
    </row>
    <row r="48" spans="1:7" ht="22.5" customHeight="1" x14ac:dyDescent="0.3">
      <c r="A48" s="60">
        <v>564</v>
      </c>
      <c r="B48" s="64" t="s">
        <v>92</v>
      </c>
      <c r="C48" s="180">
        <f>C49+C52</f>
        <v>10968.359999999999</v>
      </c>
      <c r="D48" s="180">
        <f>D49+D52</f>
        <v>0</v>
      </c>
      <c r="E48" s="180">
        <f>E49+E52</f>
        <v>0</v>
      </c>
      <c r="F48" s="180">
        <f t="shared" ref="F48" si="23">F49+F52</f>
        <v>0</v>
      </c>
      <c r="G48" s="180">
        <f t="shared" ref="G48" si="24">G49+G52</f>
        <v>0</v>
      </c>
    </row>
    <row r="49" spans="1:7" s="141" customFormat="1" x14ac:dyDescent="0.3">
      <c r="A49" s="139">
        <v>3</v>
      </c>
      <c r="B49" s="140" t="s">
        <v>135</v>
      </c>
      <c r="C49" s="154">
        <f>C50+C51</f>
        <v>10968.359999999999</v>
      </c>
      <c r="D49" s="154">
        <f>D50+D51</f>
        <v>0</v>
      </c>
      <c r="E49" s="154">
        <f>E50+E51</f>
        <v>0</v>
      </c>
      <c r="F49" s="154">
        <f t="shared" ref="F49" si="25">F50+F51</f>
        <v>0</v>
      </c>
      <c r="G49" s="154">
        <f t="shared" ref="G49" si="26">G50+G51</f>
        <v>0</v>
      </c>
    </row>
    <row r="50" spans="1:7" x14ac:dyDescent="0.3">
      <c r="A50" s="62">
        <v>31</v>
      </c>
      <c r="B50" s="58" t="s">
        <v>84</v>
      </c>
      <c r="C50" s="156">
        <v>10905.39</v>
      </c>
      <c r="D50" s="156"/>
      <c r="E50" s="156"/>
      <c r="F50" s="157"/>
      <c r="G50" s="158"/>
    </row>
    <row r="51" spans="1:7" x14ac:dyDescent="0.3">
      <c r="A51" s="62">
        <v>32</v>
      </c>
      <c r="B51" s="58" t="s">
        <v>85</v>
      </c>
      <c r="C51" s="156">
        <v>62.97</v>
      </c>
      <c r="D51" s="156"/>
      <c r="E51" s="156"/>
      <c r="F51" s="157"/>
      <c r="G51" s="158"/>
    </row>
    <row r="52" spans="1:7" s="141" customFormat="1" ht="15" customHeight="1" x14ac:dyDescent="0.3">
      <c r="A52" s="139">
        <v>4</v>
      </c>
      <c r="B52" s="142" t="s">
        <v>9</v>
      </c>
      <c r="C52" s="160">
        <f>C53</f>
        <v>0</v>
      </c>
      <c r="D52" s="160">
        <f>D53</f>
        <v>0</v>
      </c>
      <c r="E52" s="160">
        <f>E53</f>
        <v>0</v>
      </c>
      <c r="F52" s="160">
        <f t="shared" ref="F52" si="27">F53</f>
        <v>0</v>
      </c>
      <c r="G52" s="160">
        <f t="shared" ref="G52" si="28">G53</f>
        <v>0</v>
      </c>
    </row>
    <row r="53" spans="1:7" x14ac:dyDescent="0.3">
      <c r="A53" s="62">
        <v>42</v>
      </c>
      <c r="B53" s="58" t="s">
        <v>86</v>
      </c>
      <c r="C53" s="156"/>
      <c r="D53" s="156"/>
      <c r="E53" s="156"/>
      <c r="F53" s="157"/>
      <c r="G53" s="158"/>
    </row>
    <row r="54" spans="1:7" ht="31.5" customHeight="1" x14ac:dyDescent="0.3">
      <c r="A54" s="82" t="s">
        <v>148</v>
      </c>
      <c r="B54" s="83" t="s">
        <v>149</v>
      </c>
      <c r="C54" s="161">
        <f t="shared" ref="C54:G54" si="29">C55+C61</f>
        <v>285002.81</v>
      </c>
      <c r="D54" s="161">
        <f t="shared" si="29"/>
        <v>0</v>
      </c>
      <c r="E54" s="161">
        <f t="shared" si="29"/>
        <v>0</v>
      </c>
      <c r="F54" s="162">
        <f t="shared" si="29"/>
        <v>0</v>
      </c>
      <c r="G54" s="162">
        <f t="shared" si="29"/>
        <v>0</v>
      </c>
    </row>
    <row r="55" spans="1:7" ht="22.5" customHeight="1" x14ac:dyDescent="0.3">
      <c r="A55" s="60">
        <v>12</v>
      </c>
      <c r="B55" s="61" t="s">
        <v>91</v>
      </c>
      <c r="C55" s="152">
        <f>C56+C59</f>
        <v>42750.380000000005</v>
      </c>
      <c r="D55" s="152">
        <f>D56+D59</f>
        <v>0</v>
      </c>
      <c r="E55" s="152">
        <f>E56+E59</f>
        <v>0</v>
      </c>
      <c r="F55" s="152">
        <f>F56+F59</f>
        <v>0</v>
      </c>
      <c r="G55" s="152">
        <f t="shared" ref="G55" si="30">G56+G59</f>
        <v>0</v>
      </c>
    </row>
    <row r="56" spans="1:7" s="141" customFormat="1" x14ac:dyDescent="0.3">
      <c r="A56" s="139">
        <v>3</v>
      </c>
      <c r="B56" s="140" t="s">
        <v>135</v>
      </c>
      <c r="C56" s="154">
        <f>C57+C58</f>
        <v>41970.98</v>
      </c>
      <c r="D56" s="154">
        <f>D57+D58</f>
        <v>0</v>
      </c>
      <c r="E56" s="154">
        <f>E57+E58</f>
        <v>0</v>
      </c>
      <c r="F56" s="154">
        <f t="shared" ref="F56" si="31">F57+F58</f>
        <v>0</v>
      </c>
      <c r="G56" s="154">
        <f t="shared" ref="G56" si="32">G57+G58</f>
        <v>0</v>
      </c>
    </row>
    <row r="57" spans="1:7" x14ac:dyDescent="0.3">
      <c r="A57" s="62">
        <v>31</v>
      </c>
      <c r="B57" s="63" t="s">
        <v>84</v>
      </c>
      <c r="C57" s="156">
        <v>32206.99</v>
      </c>
      <c r="D57" s="156"/>
      <c r="E57" s="156"/>
      <c r="F57" s="157"/>
      <c r="G57" s="158"/>
    </row>
    <row r="58" spans="1:7" x14ac:dyDescent="0.3">
      <c r="A58" s="62">
        <v>32</v>
      </c>
      <c r="B58" s="63" t="s">
        <v>85</v>
      </c>
      <c r="C58" s="156">
        <v>9763.99</v>
      </c>
      <c r="D58" s="156"/>
      <c r="E58" s="156"/>
      <c r="F58" s="157"/>
      <c r="G58" s="158"/>
    </row>
    <row r="59" spans="1:7" s="141" customFormat="1" ht="15" customHeight="1" x14ac:dyDescent="0.3">
      <c r="A59" s="139">
        <v>4</v>
      </c>
      <c r="B59" s="142" t="s">
        <v>9</v>
      </c>
      <c r="C59" s="160">
        <f>C60</f>
        <v>779.4</v>
      </c>
      <c r="D59" s="160">
        <f>D60</f>
        <v>0</v>
      </c>
      <c r="E59" s="160">
        <f>E60</f>
        <v>0</v>
      </c>
      <c r="F59" s="160">
        <f t="shared" ref="F59" si="33">F60</f>
        <v>0</v>
      </c>
      <c r="G59" s="160">
        <f t="shared" ref="G59" si="34">G60</f>
        <v>0</v>
      </c>
    </row>
    <row r="60" spans="1:7" x14ac:dyDescent="0.3">
      <c r="A60" s="62">
        <v>42</v>
      </c>
      <c r="B60" s="58" t="s">
        <v>86</v>
      </c>
      <c r="C60" s="156">
        <v>779.4</v>
      </c>
      <c r="D60" s="156"/>
      <c r="E60" s="156"/>
      <c r="F60" s="157"/>
      <c r="G60" s="158"/>
    </row>
    <row r="61" spans="1:7" ht="22.5" customHeight="1" x14ac:dyDescent="0.3">
      <c r="A61" s="60">
        <v>561</v>
      </c>
      <c r="B61" s="64" t="s">
        <v>150</v>
      </c>
      <c r="C61" s="180">
        <f>C62+C65</f>
        <v>242252.43</v>
      </c>
      <c r="D61" s="180">
        <f>D62+D65</f>
        <v>0</v>
      </c>
      <c r="E61" s="180">
        <f>E62+E65</f>
        <v>0</v>
      </c>
      <c r="F61" s="180">
        <f t="shared" ref="F61" si="35">F62+F65</f>
        <v>0</v>
      </c>
      <c r="G61" s="180">
        <f t="shared" ref="G61" si="36">G62+G65</f>
        <v>0</v>
      </c>
    </row>
    <row r="62" spans="1:7" s="141" customFormat="1" x14ac:dyDescent="0.3">
      <c r="A62" s="139">
        <v>3</v>
      </c>
      <c r="B62" s="140" t="s">
        <v>135</v>
      </c>
      <c r="C62" s="154">
        <f>C63+C64</f>
        <v>237835.87</v>
      </c>
      <c r="D62" s="154">
        <f>D63+D64</f>
        <v>0</v>
      </c>
      <c r="E62" s="154">
        <f>E63+E64</f>
        <v>0</v>
      </c>
      <c r="F62" s="154">
        <f t="shared" ref="F62" si="37">F63+F64</f>
        <v>0</v>
      </c>
      <c r="G62" s="154">
        <f t="shared" ref="G62" si="38">G63+G64</f>
        <v>0</v>
      </c>
    </row>
    <row r="63" spans="1:7" x14ac:dyDescent="0.3">
      <c r="A63" s="62">
        <v>31</v>
      </c>
      <c r="B63" s="58" t="s">
        <v>84</v>
      </c>
      <c r="C63" s="156">
        <v>182506.35</v>
      </c>
      <c r="D63" s="156"/>
      <c r="E63" s="156"/>
      <c r="F63" s="157"/>
      <c r="G63" s="158"/>
    </row>
    <row r="64" spans="1:7" x14ac:dyDescent="0.3">
      <c r="A64" s="62">
        <v>32</v>
      </c>
      <c r="B64" s="58" t="s">
        <v>85</v>
      </c>
      <c r="C64" s="156">
        <v>55329.52</v>
      </c>
      <c r="D64" s="156"/>
      <c r="E64" s="156"/>
      <c r="F64" s="157"/>
      <c r="G64" s="158"/>
    </row>
    <row r="65" spans="1:7" s="141" customFormat="1" ht="15" customHeight="1" x14ac:dyDescent="0.3">
      <c r="A65" s="139">
        <v>4</v>
      </c>
      <c r="B65" s="142" t="s">
        <v>9</v>
      </c>
      <c r="C65" s="160">
        <f>C66</f>
        <v>4416.5600000000004</v>
      </c>
      <c r="D65" s="160">
        <f>D66</f>
        <v>0</v>
      </c>
      <c r="E65" s="160">
        <f>E66</f>
        <v>0</v>
      </c>
      <c r="F65" s="160">
        <f t="shared" ref="F65" si="39">F66</f>
        <v>0</v>
      </c>
      <c r="G65" s="160">
        <f t="shared" ref="G65" si="40">G66</f>
        <v>0</v>
      </c>
    </row>
    <row r="66" spans="1:7" x14ac:dyDescent="0.3">
      <c r="A66" s="62">
        <v>42</v>
      </c>
      <c r="B66" s="58" t="s">
        <v>86</v>
      </c>
      <c r="C66" s="156">
        <v>4416.5600000000004</v>
      </c>
      <c r="D66" s="156"/>
      <c r="E66" s="156"/>
      <c r="F66" s="157"/>
      <c r="G66" s="158"/>
    </row>
    <row r="67" spans="1:7" ht="36" x14ac:dyDescent="0.3">
      <c r="A67" s="84" t="s">
        <v>138</v>
      </c>
      <c r="B67" s="89" t="s">
        <v>139</v>
      </c>
      <c r="C67" s="173">
        <f t="shared" ref="C67:G67" si="41">C68</f>
        <v>158684.10999999999</v>
      </c>
      <c r="D67" s="173">
        <f t="shared" si="41"/>
        <v>97561</v>
      </c>
      <c r="E67" s="173">
        <f t="shared" si="41"/>
        <v>0</v>
      </c>
      <c r="F67" s="174">
        <f t="shared" si="41"/>
        <v>0</v>
      </c>
      <c r="G67" s="174">
        <f t="shared" si="41"/>
        <v>0</v>
      </c>
    </row>
    <row r="68" spans="1:7" ht="22.5" customHeight="1" x14ac:dyDescent="0.3">
      <c r="A68" s="60">
        <v>575</v>
      </c>
      <c r="B68" s="56" t="s">
        <v>65</v>
      </c>
      <c r="C68" s="151">
        <f>C69+C72</f>
        <v>158684.10999999999</v>
      </c>
      <c r="D68" s="151">
        <f>D69+D72</f>
        <v>97561</v>
      </c>
      <c r="E68" s="151">
        <f>E69+E72</f>
        <v>0</v>
      </c>
      <c r="F68" s="151">
        <f t="shared" ref="F68" si="42">F69+F72</f>
        <v>0</v>
      </c>
      <c r="G68" s="151">
        <f t="shared" ref="G68" si="43">G69+G72</f>
        <v>0</v>
      </c>
    </row>
    <row r="69" spans="1:7" s="141" customFormat="1" x14ac:dyDescent="0.3">
      <c r="A69" s="139">
        <v>3</v>
      </c>
      <c r="B69" s="140" t="s">
        <v>135</v>
      </c>
      <c r="C69" s="154">
        <f>C70+C71</f>
        <v>158684.10999999999</v>
      </c>
      <c r="D69" s="154">
        <f>D70+D71</f>
        <v>97334</v>
      </c>
      <c r="E69" s="154">
        <f>E70+E71</f>
        <v>0</v>
      </c>
      <c r="F69" s="154">
        <f t="shared" ref="F69" si="44">F70+F71</f>
        <v>0</v>
      </c>
      <c r="G69" s="154">
        <f t="shared" ref="G69" si="45">G70+G71</f>
        <v>0</v>
      </c>
    </row>
    <row r="70" spans="1:7" x14ac:dyDescent="0.3">
      <c r="A70" s="62">
        <v>31</v>
      </c>
      <c r="B70" s="66" t="s">
        <v>84</v>
      </c>
      <c r="C70" s="177">
        <v>134293.06</v>
      </c>
      <c r="D70" s="177">
        <v>88914</v>
      </c>
      <c r="E70" s="177"/>
      <c r="F70" s="158"/>
      <c r="G70" s="158"/>
    </row>
    <row r="71" spans="1:7" x14ac:dyDescent="0.3">
      <c r="A71" s="62">
        <v>32</v>
      </c>
      <c r="B71" s="58" t="s">
        <v>85</v>
      </c>
      <c r="C71" s="177">
        <v>24391.05</v>
      </c>
      <c r="D71" s="177">
        <v>8420</v>
      </c>
      <c r="E71" s="177"/>
      <c r="F71" s="158"/>
      <c r="G71" s="158"/>
    </row>
    <row r="72" spans="1:7" s="141" customFormat="1" ht="15" customHeight="1" x14ac:dyDescent="0.3">
      <c r="A72" s="139">
        <v>4</v>
      </c>
      <c r="B72" s="142" t="s">
        <v>9</v>
      </c>
      <c r="C72" s="160">
        <f>C73</f>
        <v>0</v>
      </c>
      <c r="D72" s="160">
        <f>D73</f>
        <v>227</v>
      </c>
      <c r="E72" s="160">
        <f>E73</f>
        <v>0</v>
      </c>
      <c r="F72" s="160">
        <f t="shared" ref="F72" si="46">F73</f>
        <v>0</v>
      </c>
      <c r="G72" s="160">
        <f t="shared" ref="G72" si="47">G73</f>
        <v>0</v>
      </c>
    </row>
    <row r="73" spans="1:7" x14ac:dyDescent="0.3">
      <c r="A73" s="62">
        <v>42</v>
      </c>
      <c r="B73" s="58" t="s">
        <v>86</v>
      </c>
      <c r="C73" s="177"/>
      <c r="D73" s="177">
        <v>227</v>
      </c>
      <c r="E73" s="177">
        <v>0</v>
      </c>
      <c r="F73" s="158">
        <v>0</v>
      </c>
      <c r="G73" s="158">
        <v>0</v>
      </c>
    </row>
    <row r="74" spans="1:7" ht="31.5" customHeight="1" x14ac:dyDescent="0.3">
      <c r="A74" s="82" t="s">
        <v>151</v>
      </c>
      <c r="B74" s="83" t="s">
        <v>152</v>
      </c>
      <c r="C74" s="178">
        <f t="shared" ref="C74" si="48">C75+C79</f>
        <v>163897.56</v>
      </c>
      <c r="D74" s="178">
        <f t="shared" ref="D74:G74" si="49">D75+D79</f>
        <v>0</v>
      </c>
      <c r="E74" s="178">
        <f t="shared" si="49"/>
        <v>0</v>
      </c>
      <c r="F74" s="163">
        <f t="shared" si="49"/>
        <v>0</v>
      </c>
      <c r="G74" s="163">
        <f t="shared" si="49"/>
        <v>0</v>
      </c>
    </row>
    <row r="75" spans="1:7" ht="22.5" customHeight="1" x14ac:dyDescent="0.3">
      <c r="A75" s="60">
        <v>12</v>
      </c>
      <c r="B75" s="65" t="s">
        <v>91</v>
      </c>
      <c r="C75" s="151">
        <f>C76</f>
        <v>24465.239999999998</v>
      </c>
      <c r="D75" s="151">
        <f>D76</f>
        <v>0</v>
      </c>
      <c r="E75" s="151">
        <f>E76</f>
        <v>0</v>
      </c>
      <c r="F75" s="151">
        <f t="shared" ref="F75" si="50">F76</f>
        <v>0</v>
      </c>
      <c r="G75" s="151">
        <f t="shared" ref="G75" si="51">G76</f>
        <v>0</v>
      </c>
    </row>
    <row r="76" spans="1:7" s="141" customFormat="1" x14ac:dyDescent="0.3">
      <c r="A76" s="139">
        <v>3</v>
      </c>
      <c r="B76" s="140" t="s">
        <v>135</v>
      </c>
      <c r="C76" s="154">
        <f>C77+C78</f>
        <v>24465.239999999998</v>
      </c>
      <c r="D76" s="154">
        <f>D77+D78</f>
        <v>0</v>
      </c>
      <c r="E76" s="154">
        <f>E77+E78</f>
        <v>0</v>
      </c>
      <c r="F76" s="154">
        <f t="shared" ref="F76" si="52">F77+F78</f>
        <v>0</v>
      </c>
      <c r="G76" s="154">
        <f t="shared" ref="G76" si="53">G77+G78</f>
        <v>0</v>
      </c>
    </row>
    <row r="77" spans="1:7" x14ac:dyDescent="0.3">
      <c r="A77" s="62">
        <v>31</v>
      </c>
      <c r="B77" s="58" t="s">
        <v>84</v>
      </c>
      <c r="C77" s="181">
        <v>23261.599999999999</v>
      </c>
      <c r="D77" s="181"/>
      <c r="E77" s="181"/>
      <c r="F77" s="158"/>
      <c r="G77" s="158"/>
    </row>
    <row r="78" spans="1:7" x14ac:dyDescent="0.3">
      <c r="A78" s="62">
        <v>32</v>
      </c>
      <c r="B78" s="58" t="s">
        <v>85</v>
      </c>
      <c r="C78" s="181">
        <v>1203.6400000000001</v>
      </c>
      <c r="D78" s="181"/>
      <c r="E78" s="181"/>
      <c r="F78" s="158"/>
      <c r="G78" s="158"/>
    </row>
    <row r="79" spans="1:7" ht="22.5" customHeight="1" x14ac:dyDescent="0.3">
      <c r="A79" s="60">
        <v>563</v>
      </c>
      <c r="B79" s="64" t="s">
        <v>64</v>
      </c>
      <c r="C79" s="151">
        <f>C80</f>
        <v>139432.32000000001</v>
      </c>
      <c r="D79" s="151">
        <f>D80</f>
        <v>0</v>
      </c>
      <c r="E79" s="151">
        <f>E80</f>
        <v>0</v>
      </c>
      <c r="F79" s="151">
        <f t="shared" ref="F79" si="54">F80</f>
        <v>0</v>
      </c>
      <c r="G79" s="151">
        <f t="shared" ref="G79" si="55">G80</f>
        <v>0</v>
      </c>
    </row>
    <row r="80" spans="1:7" s="141" customFormat="1" x14ac:dyDescent="0.3">
      <c r="A80" s="139">
        <v>3</v>
      </c>
      <c r="B80" s="140" t="s">
        <v>135</v>
      </c>
      <c r="C80" s="154">
        <f>C81+C82</f>
        <v>139432.32000000001</v>
      </c>
      <c r="D80" s="154">
        <f>D81+D82</f>
        <v>0</v>
      </c>
      <c r="E80" s="154">
        <f>E81+E82</f>
        <v>0</v>
      </c>
      <c r="F80" s="154">
        <f t="shared" ref="F80" si="56">F81+F82</f>
        <v>0</v>
      </c>
      <c r="G80" s="154">
        <f t="shared" ref="G80" si="57">G81+G82</f>
        <v>0</v>
      </c>
    </row>
    <row r="81" spans="1:7" x14ac:dyDescent="0.3">
      <c r="A81" s="62">
        <v>31</v>
      </c>
      <c r="B81" s="58" t="s">
        <v>84</v>
      </c>
      <c r="C81" s="181">
        <v>132611.75</v>
      </c>
      <c r="D81" s="181"/>
      <c r="E81" s="181"/>
      <c r="F81" s="158"/>
      <c r="G81" s="158"/>
    </row>
    <row r="82" spans="1:7" x14ac:dyDescent="0.3">
      <c r="A82" s="62">
        <v>32</v>
      </c>
      <c r="B82" s="58" t="s">
        <v>85</v>
      </c>
      <c r="C82" s="181">
        <v>6820.57</v>
      </c>
      <c r="D82" s="181"/>
      <c r="E82" s="181"/>
      <c r="F82" s="158"/>
      <c r="G82" s="158"/>
    </row>
    <row r="83" spans="1:7" ht="31.5" customHeight="1" x14ac:dyDescent="0.3">
      <c r="A83" s="82" t="s">
        <v>153</v>
      </c>
      <c r="B83" s="83" t="s">
        <v>154</v>
      </c>
      <c r="C83" s="178">
        <f>C84+C87</f>
        <v>2331.67</v>
      </c>
      <c r="D83" s="178">
        <f>D84+D87</f>
        <v>0</v>
      </c>
      <c r="E83" s="178">
        <f>E84+E87</f>
        <v>0</v>
      </c>
      <c r="F83" s="163">
        <f>F84+F87</f>
        <v>0</v>
      </c>
      <c r="G83" s="163">
        <f>G84+G87</f>
        <v>0</v>
      </c>
    </row>
    <row r="84" spans="1:7" ht="22.5" customHeight="1" x14ac:dyDescent="0.3">
      <c r="A84" s="60">
        <v>12</v>
      </c>
      <c r="B84" s="65" t="s">
        <v>91</v>
      </c>
      <c r="C84" s="151">
        <f>SUM(C86:C86)</f>
        <v>349.75</v>
      </c>
      <c r="D84" s="151">
        <f>SUM(D86:D86)</f>
        <v>0</v>
      </c>
      <c r="E84" s="151">
        <f>SUM(E86:E86)</f>
        <v>0</v>
      </c>
      <c r="F84" s="182">
        <f>SUM(F86:F86)</f>
        <v>0</v>
      </c>
      <c r="G84" s="182">
        <f>SUM(G86:G86)</f>
        <v>0</v>
      </c>
    </row>
    <row r="85" spans="1:7" s="141" customFormat="1" x14ac:dyDescent="0.3">
      <c r="A85" s="139">
        <v>3</v>
      </c>
      <c r="B85" s="140" t="s">
        <v>135</v>
      </c>
      <c r="C85" s="154">
        <f>C86</f>
        <v>349.75</v>
      </c>
      <c r="D85" s="154">
        <f>D86</f>
        <v>0</v>
      </c>
      <c r="E85" s="154">
        <f>E86</f>
        <v>0</v>
      </c>
      <c r="F85" s="154">
        <f t="shared" ref="F85" si="58">F86</f>
        <v>0</v>
      </c>
      <c r="G85" s="154">
        <f t="shared" ref="G85" si="59">G86</f>
        <v>0</v>
      </c>
    </row>
    <row r="86" spans="1:7" x14ac:dyDescent="0.3">
      <c r="A86" s="62">
        <v>32</v>
      </c>
      <c r="B86" s="58" t="s">
        <v>85</v>
      </c>
      <c r="C86" s="183">
        <v>349.75</v>
      </c>
      <c r="D86" s="183"/>
      <c r="E86" s="183"/>
      <c r="F86" s="158"/>
      <c r="G86" s="158"/>
    </row>
    <row r="87" spans="1:7" ht="22.5" customHeight="1" x14ac:dyDescent="0.3">
      <c r="A87" s="60">
        <v>563</v>
      </c>
      <c r="B87" s="64" t="s">
        <v>64</v>
      </c>
      <c r="C87" s="151">
        <f>SUM(C89:C89)</f>
        <v>1981.92</v>
      </c>
      <c r="D87" s="151">
        <f>SUM(D89:D89)</f>
        <v>0</v>
      </c>
      <c r="E87" s="151">
        <f>SUM(E89:E89)</f>
        <v>0</v>
      </c>
      <c r="F87" s="151">
        <f t="shared" ref="F87:G87" si="60">SUM(F89:F89)</f>
        <v>0</v>
      </c>
      <c r="G87" s="151">
        <f t="shared" si="60"/>
        <v>0</v>
      </c>
    </row>
    <row r="88" spans="1:7" s="141" customFormat="1" x14ac:dyDescent="0.3">
      <c r="A88" s="139">
        <v>3</v>
      </c>
      <c r="B88" s="140" t="s">
        <v>135</v>
      </c>
      <c r="C88" s="154">
        <f>C89</f>
        <v>1981.92</v>
      </c>
      <c r="D88" s="154">
        <f>D89</f>
        <v>0</v>
      </c>
      <c r="E88" s="154">
        <f>E89</f>
        <v>0</v>
      </c>
      <c r="F88" s="154">
        <f t="shared" ref="F88" si="61">F89</f>
        <v>0</v>
      </c>
      <c r="G88" s="154">
        <f t="shared" ref="G88" si="62">G89</f>
        <v>0</v>
      </c>
    </row>
    <row r="89" spans="1:7" x14ac:dyDescent="0.3">
      <c r="A89" s="62">
        <v>32</v>
      </c>
      <c r="B89" s="58" t="s">
        <v>85</v>
      </c>
      <c r="C89" s="183">
        <v>1981.92</v>
      </c>
      <c r="D89" s="183"/>
      <c r="E89" s="183"/>
      <c r="F89" s="158"/>
      <c r="G89" s="158"/>
    </row>
    <row r="90" spans="1:7" ht="38.25" customHeight="1" x14ac:dyDescent="0.3">
      <c r="A90" s="84" t="s">
        <v>140</v>
      </c>
      <c r="B90" s="85" t="s">
        <v>141</v>
      </c>
      <c r="C90" s="173">
        <f t="shared" ref="C90:G90" si="63">C91</f>
        <v>16402.079999999998</v>
      </c>
      <c r="D90" s="173">
        <f t="shared" si="63"/>
        <v>0</v>
      </c>
      <c r="E90" s="173">
        <f t="shared" si="63"/>
        <v>0</v>
      </c>
      <c r="F90" s="174">
        <f t="shared" si="63"/>
        <v>0</v>
      </c>
      <c r="G90" s="174">
        <f t="shared" si="63"/>
        <v>0</v>
      </c>
    </row>
    <row r="91" spans="1:7" ht="22.5" customHeight="1" x14ac:dyDescent="0.3">
      <c r="A91" s="60">
        <v>575</v>
      </c>
      <c r="B91" s="56" t="s">
        <v>65</v>
      </c>
      <c r="C91" s="151">
        <f>C92+C95</f>
        <v>16402.079999999998</v>
      </c>
      <c r="D91" s="151">
        <f>D92+D95</f>
        <v>0</v>
      </c>
      <c r="E91" s="151">
        <f>E92+E95</f>
        <v>0</v>
      </c>
      <c r="F91" s="151">
        <f t="shared" ref="F91" si="64">F92+F95</f>
        <v>0</v>
      </c>
      <c r="G91" s="151">
        <f t="shared" ref="G91" si="65">G92+G95</f>
        <v>0</v>
      </c>
    </row>
    <row r="92" spans="1:7" s="141" customFormat="1" x14ac:dyDescent="0.3">
      <c r="A92" s="139">
        <v>3</v>
      </c>
      <c r="B92" s="140" t="s">
        <v>135</v>
      </c>
      <c r="C92" s="154">
        <f>C93+C94</f>
        <v>16402.079999999998</v>
      </c>
      <c r="D92" s="154">
        <f>D93+D94</f>
        <v>0</v>
      </c>
      <c r="E92" s="154">
        <f>E93+E94</f>
        <v>0</v>
      </c>
      <c r="F92" s="154">
        <f t="shared" ref="F92" si="66">F93+F94</f>
        <v>0</v>
      </c>
      <c r="G92" s="154">
        <f t="shared" ref="G92" si="67">G93+G94</f>
        <v>0</v>
      </c>
    </row>
    <row r="93" spans="1:7" x14ac:dyDescent="0.3">
      <c r="A93" s="62">
        <v>31</v>
      </c>
      <c r="B93" s="66" t="s">
        <v>84</v>
      </c>
      <c r="C93" s="177">
        <v>12848.06</v>
      </c>
      <c r="D93" s="177"/>
      <c r="E93" s="177"/>
      <c r="F93" s="158"/>
      <c r="G93" s="158"/>
    </row>
    <row r="94" spans="1:7" x14ac:dyDescent="0.3">
      <c r="A94" s="62">
        <v>32</v>
      </c>
      <c r="B94" s="58" t="s">
        <v>85</v>
      </c>
      <c r="C94" s="177">
        <v>3554.02</v>
      </c>
      <c r="D94" s="177"/>
      <c r="E94" s="177"/>
      <c r="F94" s="158"/>
      <c r="G94" s="158"/>
    </row>
    <row r="95" spans="1:7" s="141" customFormat="1" ht="15" customHeight="1" x14ac:dyDescent="0.3">
      <c r="A95" s="139">
        <v>4</v>
      </c>
      <c r="B95" s="142" t="s">
        <v>9</v>
      </c>
      <c r="C95" s="160">
        <f>C96</f>
        <v>0</v>
      </c>
      <c r="D95" s="160">
        <f>D96</f>
        <v>0</v>
      </c>
      <c r="E95" s="160">
        <f>E96</f>
        <v>0</v>
      </c>
      <c r="F95" s="160">
        <f t="shared" ref="F95" si="68">F96</f>
        <v>0</v>
      </c>
      <c r="G95" s="160">
        <f t="shared" ref="G95" si="69">G96</f>
        <v>0</v>
      </c>
    </row>
    <row r="96" spans="1:7" x14ac:dyDescent="0.3">
      <c r="A96" s="62">
        <v>42</v>
      </c>
      <c r="B96" s="58" t="s">
        <v>86</v>
      </c>
      <c r="C96" s="177"/>
      <c r="D96" s="177"/>
      <c r="E96" s="177">
        <v>0</v>
      </c>
      <c r="F96" s="158">
        <v>0</v>
      </c>
      <c r="G96" s="158">
        <v>0</v>
      </c>
    </row>
    <row r="97" spans="1:7" ht="31.5" customHeight="1" x14ac:dyDescent="0.3">
      <c r="A97" s="84" t="s">
        <v>155</v>
      </c>
      <c r="B97" s="85" t="s">
        <v>156</v>
      </c>
      <c r="C97" s="173">
        <f t="shared" ref="C97" si="70">C98+C103</f>
        <v>21535.96</v>
      </c>
      <c r="D97" s="173">
        <f t="shared" ref="D97:G97" si="71">D98+D103</f>
        <v>0</v>
      </c>
      <c r="E97" s="173">
        <f t="shared" si="71"/>
        <v>0</v>
      </c>
      <c r="F97" s="174">
        <f t="shared" si="71"/>
        <v>0</v>
      </c>
      <c r="G97" s="174">
        <f t="shared" si="71"/>
        <v>0</v>
      </c>
    </row>
    <row r="98" spans="1:7" ht="22.5" customHeight="1" x14ac:dyDescent="0.3">
      <c r="A98" s="60">
        <v>12</v>
      </c>
      <c r="B98" s="64" t="s">
        <v>91</v>
      </c>
      <c r="C98" s="151">
        <f>C99+C101</f>
        <v>8183.67</v>
      </c>
      <c r="D98" s="151">
        <f>D99+D101</f>
        <v>0</v>
      </c>
      <c r="E98" s="151">
        <f>E99+E101</f>
        <v>0</v>
      </c>
      <c r="F98" s="151">
        <f t="shared" ref="F98" si="72">F99+F101</f>
        <v>0</v>
      </c>
      <c r="G98" s="151">
        <f t="shared" ref="G98" si="73">G99+G101</f>
        <v>0</v>
      </c>
    </row>
    <row r="99" spans="1:7" s="141" customFormat="1" x14ac:dyDescent="0.3">
      <c r="A99" s="139">
        <v>3</v>
      </c>
      <c r="B99" s="140" t="s">
        <v>135</v>
      </c>
      <c r="C99" s="154">
        <f>C100</f>
        <v>6003.27</v>
      </c>
      <c r="D99" s="154">
        <f>D100</f>
        <v>0</v>
      </c>
      <c r="E99" s="154">
        <f>E100</f>
        <v>0</v>
      </c>
      <c r="F99" s="154">
        <f t="shared" ref="F99" si="74">F100</f>
        <v>0</v>
      </c>
      <c r="G99" s="154">
        <f t="shared" ref="G99" si="75">G100</f>
        <v>0</v>
      </c>
    </row>
    <row r="100" spans="1:7" x14ac:dyDescent="0.3">
      <c r="A100" s="62">
        <v>32</v>
      </c>
      <c r="B100" s="58" t="s">
        <v>85</v>
      </c>
      <c r="C100" s="177">
        <v>6003.27</v>
      </c>
      <c r="D100" s="177"/>
      <c r="E100" s="177"/>
      <c r="F100" s="158"/>
      <c r="G100" s="158"/>
    </row>
    <row r="101" spans="1:7" s="141" customFormat="1" ht="15" customHeight="1" x14ac:dyDescent="0.3">
      <c r="A101" s="139">
        <v>4</v>
      </c>
      <c r="B101" s="142" t="s">
        <v>9</v>
      </c>
      <c r="C101" s="160">
        <f>C102</f>
        <v>2180.4</v>
      </c>
      <c r="D101" s="160">
        <f>D102</f>
        <v>0</v>
      </c>
      <c r="E101" s="160">
        <f>E102</f>
        <v>0</v>
      </c>
      <c r="F101" s="160">
        <f t="shared" ref="F101" si="76">F102</f>
        <v>0</v>
      </c>
      <c r="G101" s="160">
        <f t="shared" ref="G101" si="77">G102</f>
        <v>0</v>
      </c>
    </row>
    <row r="102" spans="1:7" x14ac:dyDescent="0.3">
      <c r="A102" s="62">
        <v>42</v>
      </c>
      <c r="B102" s="58" t="s">
        <v>86</v>
      </c>
      <c r="C102" s="177">
        <v>2180.4</v>
      </c>
      <c r="D102" s="177"/>
      <c r="E102" s="177"/>
      <c r="F102" s="158"/>
      <c r="G102" s="158"/>
    </row>
    <row r="103" spans="1:7" ht="22.5" customHeight="1" x14ac:dyDescent="0.3">
      <c r="A103" s="60">
        <v>559</v>
      </c>
      <c r="B103" s="64" t="s">
        <v>93</v>
      </c>
      <c r="C103" s="151">
        <f>C104+C106</f>
        <v>13352.29</v>
      </c>
      <c r="D103" s="151">
        <f>D104+D106</f>
        <v>0</v>
      </c>
      <c r="E103" s="151">
        <f>E104+E106</f>
        <v>0</v>
      </c>
      <c r="F103" s="151">
        <f t="shared" ref="F103" si="78">F104+F106</f>
        <v>0</v>
      </c>
      <c r="G103" s="151">
        <f t="shared" ref="G103" si="79">G104+G106</f>
        <v>0</v>
      </c>
    </row>
    <row r="104" spans="1:7" s="141" customFormat="1" x14ac:dyDescent="0.3">
      <c r="A104" s="139">
        <v>3</v>
      </c>
      <c r="B104" s="140" t="s">
        <v>135</v>
      </c>
      <c r="C104" s="154">
        <f>C105</f>
        <v>9794.7900000000009</v>
      </c>
      <c r="D104" s="154">
        <f>D105</f>
        <v>0</v>
      </c>
      <c r="E104" s="154">
        <f>E105</f>
        <v>0</v>
      </c>
      <c r="F104" s="154">
        <f t="shared" ref="F104" si="80">F105</f>
        <v>0</v>
      </c>
      <c r="G104" s="154">
        <f t="shared" ref="G104" si="81">G105</f>
        <v>0</v>
      </c>
    </row>
    <row r="105" spans="1:7" x14ac:dyDescent="0.3">
      <c r="A105" s="62">
        <v>32</v>
      </c>
      <c r="B105" s="58" t="s">
        <v>85</v>
      </c>
      <c r="C105" s="177">
        <v>9794.7900000000009</v>
      </c>
      <c r="D105" s="177"/>
      <c r="E105" s="177"/>
      <c r="F105" s="158"/>
      <c r="G105" s="158"/>
    </row>
    <row r="106" spans="1:7" s="141" customFormat="1" ht="15" customHeight="1" x14ac:dyDescent="0.3">
      <c r="A106" s="139">
        <v>4</v>
      </c>
      <c r="B106" s="142" t="s">
        <v>9</v>
      </c>
      <c r="C106" s="160">
        <f>C107</f>
        <v>3557.5</v>
      </c>
      <c r="D106" s="160">
        <f>D107</f>
        <v>0</v>
      </c>
      <c r="E106" s="160">
        <f>E107</f>
        <v>0</v>
      </c>
      <c r="F106" s="160">
        <f t="shared" ref="F106" si="82">F107</f>
        <v>0</v>
      </c>
      <c r="G106" s="160">
        <f t="shared" ref="G106" si="83">G107</f>
        <v>0</v>
      </c>
    </row>
    <row r="107" spans="1:7" x14ac:dyDescent="0.3">
      <c r="A107" s="62">
        <v>42</v>
      </c>
      <c r="B107" s="58" t="s">
        <v>86</v>
      </c>
      <c r="C107" s="177">
        <v>3557.5</v>
      </c>
      <c r="D107" s="177"/>
      <c r="E107" s="177"/>
      <c r="F107" s="158"/>
      <c r="G107" s="158"/>
    </row>
    <row r="108" spans="1:7" ht="31.5" customHeight="1" x14ac:dyDescent="0.3">
      <c r="A108" s="82" t="s">
        <v>157</v>
      </c>
      <c r="B108" s="83" t="s">
        <v>158</v>
      </c>
      <c r="C108" s="178">
        <f t="shared" ref="C108" si="84">C109+C115</f>
        <v>22308.22</v>
      </c>
      <c r="D108" s="178">
        <f t="shared" ref="D108:G108" si="85">D109+D115</f>
        <v>0</v>
      </c>
      <c r="E108" s="178">
        <f t="shared" si="85"/>
        <v>0</v>
      </c>
      <c r="F108" s="163">
        <f t="shared" si="85"/>
        <v>0</v>
      </c>
      <c r="G108" s="163">
        <f t="shared" si="85"/>
        <v>0</v>
      </c>
    </row>
    <row r="109" spans="1:7" ht="22.5" customHeight="1" x14ac:dyDescent="0.3">
      <c r="A109" s="60">
        <v>12</v>
      </c>
      <c r="B109" s="65" t="s">
        <v>91</v>
      </c>
      <c r="C109" s="151">
        <f>C110+C113</f>
        <v>3346.29</v>
      </c>
      <c r="D109" s="151">
        <f>D110+D113</f>
        <v>0</v>
      </c>
      <c r="E109" s="151">
        <f>E110+E113</f>
        <v>0</v>
      </c>
      <c r="F109" s="151">
        <f t="shared" ref="F109" si="86">F110+F113</f>
        <v>0</v>
      </c>
      <c r="G109" s="151">
        <f t="shared" ref="G109" si="87">G110+G113</f>
        <v>0</v>
      </c>
    </row>
    <row r="110" spans="1:7" s="141" customFormat="1" x14ac:dyDescent="0.3">
      <c r="A110" s="139">
        <v>3</v>
      </c>
      <c r="B110" s="140" t="s">
        <v>135</v>
      </c>
      <c r="C110" s="154">
        <f>C111+C112</f>
        <v>3217.18</v>
      </c>
      <c r="D110" s="154">
        <f>D111+D112</f>
        <v>0</v>
      </c>
      <c r="E110" s="154">
        <f>E111+E112</f>
        <v>0</v>
      </c>
      <c r="F110" s="154">
        <f t="shared" ref="F110" si="88">F111+F112</f>
        <v>0</v>
      </c>
      <c r="G110" s="154">
        <f t="shared" ref="G110" si="89">G111+G112</f>
        <v>0</v>
      </c>
    </row>
    <row r="111" spans="1:7" x14ac:dyDescent="0.3">
      <c r="A111" s="62">
        <v>31</v>
      </c>
      <c r="B111" s="63" t="s">
        <v>84</v>
      </c>
      <c r="C111" s="181">
        <v>2398.77</v>
      </c>
      <c r="D111" s="181"/>
      <c r="E111" s="181"/>
      <c r="F111" s="158"/>
      <c r="G111" s="158"/>
    </row>
    <row r="112" spans="1:7" x14ac:dyDescent="0.3">
      <c r="A112" s="62">
        <v>32</v>
      </c>
      <c r="B112" s="58" t="s">
        <v>85</v>
      </c>
      <c r="C112" s="181">
        <v>818.41</v>
      </c>
      <c r="D112" s="181"/>
      <c r="E112" s="181"/>
      <c r="F112" s="158"/>
      <c r="G112" s="158"/>
    </row>
    <row r="113" spans="1:7" s="141" customFormat="1" ht="15" customHeight="1" x14ac:dyDescent="0.3">
      <c r="A113" s="139">
        <v>4</v>
      </c>
      <c r="B113" s="142" t="s">
        <v>9</v>
      </c>
      <c r="C113" s="160">
        <f>C114</f>
        <v>129.11000000000001</v>
      </c>
      <c r="D113" s="160">
        <f>D114</f>
        <v>0</v>
      </c>
      <c r="E113" s="160">
        <f>E114</f>
        <v>0</v>
      </c>
      <c r="F113" s="160">
        <f t="shared" ref="F113" si="90">F114</f>
        <v>0</v>
      </c>
      <c r="G113" s="160">
        <f t="shared" ref="G113" si="91">G114</f>
        <v>0</v>
      </c>
    </row>
    <row r="114" spans="1:7" x14ac:dyDescent="0.3">
      <c r="A114" s="62">
        <v>42</v>
      </c>
      <c r="B114" s="58" t="s">
        <v>86</v>
      </c>
      <c r="C114" s="181">
        <v>129.11000000000001</v>
      </c>
      <c r="D114" s="181"/>
      <c r="E114" s="181"/>
      <c r="F114" s="158"/>
      <c r="G114" s="158"/>
    </row>
    <row r="115" spans="1:7" ht="22.5" customHeight="1" x14ac:dyDescent="0.3">
      <c r="A115" s="60">
        <v>561</v>
      </c>
      <c r="B115" s="64" t="s">
        <v>63</v>
      </c>
      <c r="C115" s="151">
        <f>C116+C119</f>
        <v>18961.93</v>
      </c>
      <c r="D115" s="151">
        <f>D116+D119</f>
        <v>0</v>
      </c>
      <c r="E115" s="151">
        <f>E116+E119</f>
        <v>0</v>
      </c>
      <c r="F115" s="151">
        <f t="shared" ref="F115" si="92">F116+F119</f>
        <v>0</v>
      </c>
      <c r="G115" s="151">
        <f t="shared" ref="G115" si="93">G116+G119</f>
        <v>0</v>
      </c>
    </row>
    <row r="116" spans="1:7" s="141" customFormat="1" x14ac:dyDescent="0.3">
      <c r="A116" s="139">
        <v>3</v>
      </c>
      <c r="B116" s="140" t="s">
        <v>135</v>
      </c>
      <c r="C116" s="154">
        <f>C117+C118</f>
        <v>18230.36</v>
      </c>
      <c r="D116" s="154">
        <f>D117+D118</f>
        <v>0</v>
      </c>
      <c r="E116" s="154">
        <f>E117+E118</f>
        <v>0</v>
      </c>
      <c r="F116" s="154">
        <f t="shared" ref="F116" si="94">F117+F118</f>
        <v>0</v>
      </c>
      <c r="G116" s="154">
        <f t="shared" ref="G116" si="95">G117+G118</f>
        <v>0</v>
      </c>
    </row>
    <row r="117" spans="1:7" x14ac:dyDescent="0.3">
      <c r="A117" s="62">
        <v>31</v>
      </c>
      <c r="B117" s="58" t="s">
        <v>84</v>
      </c>
      <c r="C117" s="181">
        <v>13592.94</v>
      </c>
      <c r="D117" s="181"/>
      <c r="E117" s="181"/>
      <c r="F117" s="158"/>
      <c r="G117" s="158"/>
    </row>
    <row r="118" spans="1:7" x14ac:dyDescent="0.3">
      <c r="A118" s="62">
        <v>32</v>
      </c>
      <c r="B118" s="58" t="s">
        <v>85</v>
      </c>
      <c r="C118" s="181">
        <v>4637.42</v>
      </c>
      <c r="D118" s="181"/>
      <c r="E118" s="181"/>
      <c r="F118" s="158"/>
      <c r="G118" s="158"/>
    </row>
    <row r="119" spans="1:7" s="141" customFormat="1" ht="15" customHeight="1" x14ac:dyDescent="0.3">
      <c r="A119" s="139">
        <v>4</v>
      </c>
      <c r="B119" s="142" t="s">
        <v>9</v>
      </c>
      <c r="C119" s="160">
        <f>C120</f>
        <v>731.57</v>
      </c>
      <c r="D119" s="160">
        <f>D120</f>
        <v>0</v>
      </c>
      <c r="E119" s="160">
        <f>E120</f>
        <v>0</v>
      </c>
      <c r="F119" s="160">
        <f t="shared" ref="F119" si="96">F120</f>
        <v>0</v>
      </c>
      <c r="G119" s="160">
        <f t="shared" ref="G119" si="97">G120</f>
        <v>0</v>
      </c>
    </row>
    <row r="120" spans="1:7" x14ac:dyDescent="0.3">
      <c r="A120" s="62">
        <v>42</v>
      </c>
      <c r="B120" s="58" t="s">
        <v>86</v>
      </c>
      <c r="C120" s="181">
        <v>731.57</v>
      </c>
      <c r="D120" s="181"/>
      <c r="E120" s="181"/>
      <c r="F120" s="158"/>
      <c r="G120" s="158"/>
    </row>
    <row r="121" spans="1:7" ht="40.5" customHeight="1" x14ac:dyDescent="0.3">
      <c r="A121" s="84" t="s">
        <v>142</v>
      </c>
      <c r="B121" s="85" t="s">
        <v>143</v>
      </c>
      <c r="C121" s="173">
        <f t="shared" ref="C121:G121" si="98">C122</f>
        <v>10011.15</v>
      </c>
      <c r="D121" s="173">
        <f t="shared" si="98"/>
        <v>0</v>
      </c>
      <c r="E121" s="173">
        <f t="shared" si="98"/>
        <v>0</v>
      </c>
      <c r="F121" s="174">
        <f t="shared" si="98"/>
        <v>0</v>
      </c>
      <c r="G121" s="174">
        <f t="shared" si="98"/>
        <v>0</v>
      </c>
    </row>
    <row r="122" spans="1:7" ht="22.5" customHeight="1" x14ac:dyDescent="0.3">
      <c r="A122" s="60">
        <v>575</v>
      </c>
      <c r="B122" s="56" t="s">
        <v>65</v>
      </c>
      <c r="C122" s="151">
        <f>C123+C126</f>
        <v>10011.15</v>
      </c>
      <c r="D122" s="151">
        <f>D123+D126</f>
        <v>0</v>
      </c>
      <c r="E122" s="151">
        <f>E123+E126</f>
        <v>0</v>
      </c>
      <c r="F122" s="151">
        <f t="shared" ref="F122" si="99">F123+F126</f>
        <v>0</v>
      </c>
      <c r="G122" s="151">
        <f t="shared" ref="G122" si="100">G123+G126</f>
        <v>0</v>
      </c>
    </row>
    <row r="123" spans="1:7" s="141" customFormat="1" x14ac:dyDescent="0.3">
      <c r="A123" s="139">
        <v>3</v>
      </c>
      <c r="B123" s="140" t="s">
        <v>135</v>
      </c>
      <c r="C123" s="154">
        <f>C124+C125</f>
        <v>10011.15</v>
      </c>
      <c r="D123" s="154">
        <f>D124+D125</f>
        <v>0</v>
      </c>
      <c r="E123" s="154">
        <f>E124+E125</f>
        <v>0</v>
      </c>
      <c r="F123" s="154">
        <f t="shared" ref="F123" si="101">F124+F125</f>
        <v>0</v>
      </c>
      <c r="G123" s="154">
        <f t="shared" ref="G123" si="102">G124+G125</f>
        <v>0</v>
      </c>
    </row>
    <row r="124" spans="1:7" x14ac:dyDescent="0.3">
      <c r="A124" s="62">
        <v>31</v>
      </c>
      <c r="B124" s="66" t="s">
        <v>84</v>
      </c>
      <c r="C124" s="177">
        <v>7841.95</v>
      </c>
      <c r="D124" s="177"/>
      <c r="E124" s="177"/>
      <c r="F124" s="158"/>
      <c r="G124" s="158"/>
    </row>
    <row r="125" spans="1:7" x14ac:dyDescent="0.3">
      <c r="A125" s="62">
        <v>32</v>
      </c>
      <c r="B125" s="58" t="s">
        <v>85</v>
      </c>
      <c r="C125" s="177">
        <v>2169.1999999999998</v>
      </c>
      <c r="D125" s="177"/>
      <c r="E125" s="177"/>
      <c r="F125" s="158"/>
      <c r="G125" s="158"/>
    </row>
    <row r="126" spans="1:7" s="141" customFormat="1" ht="15" customHeight="1" x14ac:dyDescent="0.3">
      <c r="A126" s="139">
        <v>4</v>
      </c>
      <c r="B126" s="142" t="s">
        <v>9</v>
      </c>
      <c r="C126" s="160">
        <f>C127</f>
        <v>0</v>
      </c>
      <c r="D126" s="160">
        <f>D127</f>
        <v>0</v>
      </c>
      <c r="E126" s="160">
        <f>E127</f>
        <v>0</v>
      </c>
      <c r="F126" s="160">
        <f t="shared" ref="F126" si="103">F127</f>
        <v>0</v>
      </c>
      <c r="G126" s="160">
        <f t="shared" ref="G126" si="104">G127</f>
        <v>0</v>
      </c>
    </row>
    <row r="127" spans="1:7" x14ac:dyDescent="0.3">
      <c r="A127" s="62">
        <v>42</v>
      </c>
      <c r="B127" s="58" t="s">
        <v>86</v>
      </c>
      <c r="C127" s="177"/>
      <c r="D127" s="177"/>
      <c r="E127" s="177">
        <v>0</v>
      </c>
      <c r="F127" s="158">
        <v>0</v>
      </c>
      <c r="G127" s="158">
        <v>0</v>
      </c>
    </row>
    <row r="128" spans="1:7" ht="31.5" customHeight="1" x14ac:dyDescent="0.3">
      <c r="A128" s="84" t="s">
        <v>159</v>
      </c>
      <c r="B128" s="85" t="s">
        <v>160</v>
      </c>
      <c r="C128" s="173">
        <f t="shared" ref="C128" si="105">C129+C132</f>
        <v>16131.69</v>
      </c>
      <c r="D128" s="173">
        <f t="shared" ref="D128:G128" si="106">D129+D132</f>
        <v>0</v>
      </c>
      <c r="E128" s="173">
        <f t="shared" si="106"/>
        <v>0</v>
      </c>
      <c r="F128" s="174">
        <f t="shared" si="106"/>
        <v>0</v>
      </c>
      <c r="G128" s="174">
        <f t="shared" si="106"/>
        <v>0</v>
      </c>
    </row>
    <row r="129" spans="1:7" ht="22.5" customHeight="1" x14ac:dyDescent="0.3">
      <c r="A129" s="60">
        <v>12</v>
      </c>
      <c r="B129" s="64" t="s">
        <v>91</v>
      </c>
      <c r="C129" s="151">
        <f t="shared" ref="C129:E130" si="107">C130</f>
        <v>2419.7399999999998</v>
      </c>
      <c r="D129" s="151">
        <f t="shared" si="107"/>
        <v>0</v>
      </c>
      <c r="E129" s="151">
        <f t="shared" si="107"/>
        <v>0</v>
      </c>
      <c r="F129" s="151">
        <f t="shared" ref="F129:F130" si="108">F130</f>
        <v>0</v>
      </c>
      <c r="G129" s="151">
        <f t="shared" ref="G129:G130" si="109">G130</f>
        <v>0</v>
      </c>
    </row>
    <row r="130" spans="1:7" s="141" customFormat="1" x14ac:dyDescent="0.3">
      <c r="A130" s="139">
        <v>3</v>
      </c>
      <c r="B130" s="140" t="s">
        <v>135</v>
      </c>
      <c r="C130" s="154">
        <f t="shared" si="107"/>
        <v>2419.7399999999998</v>
      </c>
      <c r="D130" s="154">
        <f t="shared" si="107"/>
        <v>0</v>
      </c>
      <c r="E130" s="154">
        <f t="shared" si="107"/>
        <v>0</v>
      </c>
      <c r="F130" s="154">
        <f t="shared" si="108"/>
        <v>0</v>
      </c>
      <c r="G130" s="154">
        <f t="shared" si="109"/>
        <v>0</v>
      </c>
    </row>
    <row r="131" spans="1:7" x14ac:dyDescent="0.3">
      <c r="A131" s="62">
        <v>32</v>
      </c>
      <c r="B131" s="58" t="s">
        <v>85</v>
      </c>
      <c r="C131" s="177">
        <v>2419.7399999999998</v>
      </c>
      <c r="D131" s="177"/>
      <c r="E131" s="177"/>
      <c r="F131" s="158"/>
      <c r="G131" s="158"/>
    </row>
    <row r="132" spans="1:7" ht="22.5" customHeight="1" x14ac:dyDescent="0.3">
      <c r="A132" s="60">
        <v>559</v>
      </c>
      <c r="B132" s="64" t="s">
        <v>93</v>
      </c>
      <c r="C132" s="151">
        <f t="shared" ref="C132:E133" si="110">C133</f>
        <v>13711.95</v>
      </c>
      <c r="D132" s="151">
        <f t="shared" si="110"/>
        <v>0</v>
      </c>
      <c r="E132" s="151">
        <f t="shared" si="110"/>
        <v>0</v>
      </c>
      <c r="F132" s="151">
        <f t="shared" ref="F132:F133" si="111">F133</f>
        <v>0</v>
      </c>
      <c r="G132" s="151">
        <f t="shared" ref="G132:G133" si="112">G133</f>
        <v>0</v>
      </c>
    </row>
    <row r="133" spans="1:7" s="141" customFormat="1" x14ac:dyDescent="0.3">
      <c r="A133" s="139">
        <v>3</v>
      </c>
      <c r="B133" s="140" t="s">
        <v>135</v>
      </c>
      <c r="C133" s="154">
        <f t="shared" si="110"/>
        <v>13711.95</v>
      </c>
      <c r="D133" s="154">
        <f t="shared" si="110"/>
        <v>0</v>
      </c>
      <c r="E133" s="154">
        <f t="shared" si="110"/>
        <v>0</v>
      </c>
      <c r="F133" s="154">
        <f t="shared" si="111"/>
        <v>0</v>
      </c>
      <c r="G133" s="154">
        <f t="shared" si="112"/>
        <v>0</v>
      </c>
    </row>
    <row r="134" spans="1:7" x14ac:dyDescent="0.3">
      <c r="A134" s="62">
        <v>32</v>
      </c>
      <c r="B134" s="58" t="s">
        <v>85</v>
      </c>
      <c r="C134" s="177">
        <v>13711.95</v>
      </c>
      <c r="D134" s="177"/>
      <c r="E134" s="177"/>
      <c r="F134" s="158"/>
      <c r="G134" s="158"/>
    </row>
    <row r="135" spans="1:7" ht="31.5" customHeight="1" x14ac:dyDescent="0.3">
      <c r="A135" s="82" t="s">
        <v>99</v>
      </c>
      <c r="B135" s="83" t="s">
        <v>100</v>
      </c>
      <c r="C135" s="161">
        <f t="shared" ref="C135" si="113">C136+C142</f>
        <v>214646.3</v>
      </c>
      <c r="D135" s="161">
        <f t="shared" ref="D135" si="114">D136+D142</f>
        <v>228640</v>
      </c>
      <c r="E135" s="161">
        <f t="shared" ref="E135:G135" si="115">E136+E142</f>
        <v>263800</v>
      </c>
      <c r="F135" s="162">
        <f t="shared" si="115"/>
        <v>245000</v>
      </c>
      <c r="G135" s="162">
        <f t="shared" si="115"/>
        <v>246100</v>
      </c>
    </row>
    <row r="136" spans="1:7" ht="22.5" customHeight="1" x14ac:dyDescent="0.3">
      <c r="A136" s="60">
        <v>12</v>
      </c>
      <c r="B136" s="61" t="s">
        <v>91</v>
      </c>
      <c r="C136" s="152">
        <f>C137+C140</f>
        <v>64409.71</v>
      </c>
      <c r="D136" s="152">
        <f>D137+D140</f>
        <v>68592</v>
      </c>
      <c r="E136" s="152">
        <f>E137+E140</f>
        <v>79140</v>
      </c>
      <c r="F136" s="152">
        <f>F137+F140</f>
        <v>73500</v>
      </c>
      <c r="G136" s="152">
        <f t="shared" ref="G136" si="116">G137+G140</f>
        <v>73830</v>
      </c>
    </row>
    <row r="137" spans="1:7" s="141" customFormat="1" x14ac:dyDescent="0.3">
      <c r="A137" s="139">
        <v>3</v>
      </c>
      <c r="B137" s="140" t="s">
        <v>135</v>
      </c>
      <c r="C137" s="154">
        <f>C138+C139</f>
        <v>62768.97</v>
      </c>
      <c r="D137" s="154">
        <f>D138+D139</f>
        <v>68592</v>
      </c>
      <c r="E137" s="154">
        <f>E138+E139</f>
        <v>79140</v>
      </c>
      <c r="F137" s="154">
        <f t="shared" ref="F137:G137" si="117">F138+F139</f>
        <v>73050</v>
      </c>
      <c r="G137" s="154">
        <f t="shared" si="117"/>
        <v>73380</v>
      </c>
    </row>
    <row r="138" spans="1:7" x14ac:dyDescent="0.3">
      <c r="A138" s="62">
        <v>31</v>
      </c>
      <c r="B138" s="63" t="s">
        <v>84</v>
      </c>
      <c r="C138" s="156">
        <v>51368.03</v>
      </c>
      <c r="D138" s="156">
        <v>54570</v>
      </c>
      <c r="E138" s="156">
        <v>57750</v>
      </c>
      <c r="F138" s="157">
        <v>57720</v>
      </c>
      <c r="G138" s="158">
        <v>58050</v>
      </c>
    </row>
    <row r="139" spans="1:7" x14ac:dyDescent="0.3">
      <c r="A139" s="62">
        <v>32</v>
      </c>
      <c r="B139" s="63" t="s">
        <v>85</v>
      </c>
      <c r="C139" s="156">
        <v>11400.94</v>
      </c>
      <c r="D139" s="156">
        <v>14022</v>
      </c>
      <c r="E139" s="156">
        <v>21390</v>
      </c>
      <c r="F139" s="157">
        <v>15330</v>
      </c>
      <c r="G139" s="158">
        <v>15330</v>
      </c>
    </row>
    <row r="140" spans="1:7" s="141" customFormat="1" ht="15" customHeight="1" x14ac:dyDescent="0.3">
      <c r="A140" s="139">
        <v>4</v>
      </c>
      <c r="B140" s="142" t="s">
        <v>9</v>
      </c>
      <c r="C140" s="160">
        <f>C141</f>
        <v>1640.74</v>
      </c>
      <c r="D140" s="160">
        <f>D141</f>
        <v>0</v>
      </c>
      <c r="E140" s="160">
        <f>E141</f>
        <v>0</v>
      </c>
      <c r="F140" s="160">
        <f t="shared" ref="F140:G140" si="118">F141</f>
        <v>450</v>
      </c>
      <c r="G140" s="160">
        <f t="shared" si="118"/>
        <v>450</v>
      </c>
    </row>
    <row r="141" spans="1:7" x14ac:dyDescent="0.3">
      <c r="A141" s="62">
        <v>42</v>
      </c>
      <c r="B141" s="58" t="s">
        <v>86</v>
      </c>
      <c r="C141" s="156">
        <v>1640.74</v>
      </c>
      <c r="D141" s="156"/>
      <c r="E141" s="156">
        <v>0</v>
      </c>
      <c r="F141" s="157">
        <v>450</v>
      </c>
      <c r="G141" s="158">
        <v>450</v>
      </c>
    </row>
    <row r="142" spans="1:7" ht="22.5" customHeight="1" x14ac:dyDescent="0.3">
      <c r="A142" s="60">
        <v>564</v>
      </c>
      <c r="B142" s="64" t="s">
        <v>92</v>
      </c>
      <c r="C142" s="180">
        <f>C143+C146</f>
        <v>150236.59</v>
      </c>
      <c r="D142" s="180">
        <f>D143+D146</f>
        <v>160048</v>
      </c>
      <c r="E142" s="180">
        <f>E143+E146</f>
        <v>184660</v>
      </c>
      <c r="F142" s="180">
        <f t="shared" ref="F142:G142" si="119">F143+F146</f>
        <v>171500</v>
      </c>
      <c r="G142" s="180">
        <f t="shared" si="119"/>
        <v>172270</v>
      </c>
    </row>
    <row r="143" spans="1:7" s="141" customFormat="1" x14ac:dyDescent="0.3">
      <c r="A143" s="139">
        <v>3</v>
      </c>
      <c r="B143" s="140" t="s">
        <v>135</v>
      </c>
      <c r="C143" s="154">
        <f>C144+C145</f>
        <v>146408.18</v>
      </c>
      <c r="D143" s="154">
        <f>D144+D145</f>
        <v>160048</v>
      </c>
      <c r="E143" s="154">
        <f>E144+E145</f>
        <v>184660</v>
      </c>
      <c r="F143" s="154">
        <f t="shared" ref="F143:G143" si="120">F144+F145</f>
        <v>170450</v>
      </c>
      <c r="G143" s="154">
        <f t="shared" si="120"/>
        <v>171220</v>
      </c>
    </row>
    <row r="144" spans="1:7" x14ac:dyDescent="0.3">
      <c r="A144" s="62">
        <v>31</v>
      </c>
      <c r="B144" s="58" t="s">
        <v>84</v>
      </c>
      <c r="C144" s="156">
        <v>119806.45</v>
      </c>
      <c r="D144" s="156">
        <v>127330</v>
      </c>
      <c r="E144" s="156">
        <v>134750</v>
      </c>
      <c r="F144" s="157">
        <v>134680</v>
      </c>
      <c r="G144" s="158">
        <v>135450</v>
      </c>
    </row>
    <row r="145" spans="1:7" x14ac:dyDescent="0.3">
      <c r="A145" s="62">
        <v>32</v>
      </c>
      <c r="B145" s="58" t="s">
        <v>85</v>
      </c>
      <c r="C145" s="156">
        <v>26601.73</v>
      </c>
      <c r="D145" s="156">
        <v>32718</v>
      </c>
      <c r="E145" s="156">
        <v>49910</v>
      </c>
      <c r="F145" s="157">
        <v>35770</v>
      </c>
      <c r="G145" s="158">
        <v>35770</v>
      </c>
    </row>
    <row r="146" spans="1:7" s="141" customFormat="1" ht="15" customHeight="1" x14ac:dyDescent="0.3">
      <c r="A146" s="139">
        <v>4</v>
      </c>
      <c r="B146" s="142" t="s">
        <v>9</v>
      </c>
      <c r="C146" s="160">
        <f>C147</f>
        <v>3828.41</v>
      </c>
      <c r="D146" s="160">
        <f>D147</f>
        <v>0</v>
      </c>
      <c r="E146" s="160">
        <f>E147</f>
        <v>0</v>
      </c>
      <c r="F146" s="160">
        <f t="shared" ref="F146:G146" si="121">F147</f>
        <v>1050</v>
      </c>
      <c r="G146" s="160">
        <f t="shared" si="121"/>
        <v>1050</v>
      </c>
    </row>
    <row r="147" spans="1:7" x14ac:dyDescent="0.3">
      <c r="A147" s="62">
        <v>42</v>
      </c>
      <c r="B147" s="58" t="s">
        <v>86</v>
      </c>
      <c r="C147" s="156">
        <v>3828.41</v>
      </c>
      <c r="D147" s="156"/>
      <c r="E147" s="156">
        <v>0</v>
      </c>
      <c r="F147" s="157">
        <v>1050</v>
      </c>
      <c r="G147" s="158">
        <v>1050</v>
      </c>
    </row>
    <row r="148" spans="1:7" ht="31.5" customHeight="1" x14ac:dyDescent="0.3">
      <c r="A148" s="82" t="s">
        <v>101</v>
      </c>
      <c r="B148" s="83" t="s">
        <v>102</v>
      </c>
      <c r="C148" s="178"/>
      <c r="D148" s="178">
        <f t="shared" ref="D148" si="122">D149+D155</f>
        <v>346366</v>
      </c>
      <c r="E148" s="178">
        <f t="shared" ref="E148:G148" si="123">E149+E155</f>
        <v>327900</v>
      </c>
      <c r="F148" s="163">
        <f t="shared" si="123"/>
        <v>328400</v>
      </c>
      <c r="G148" s="163">
        <f t="shared" si="123"/>
        <v>329700</v>
      </c>
    </row>
    <row r="149" spans="1:7" ht="22.5" customHeight="1" x14ac:dyDescent="0.3">
      <c r="A149" s="60">
        <v>12</v>
      </c>
      <c r="B149" s="65" t="s">
        <v>91</v>
      </c>
      <c r="C149" s="151"/>
      <c r="D149" s="151">
        <f>D150+D153</f>
        <v>52819</v>
      </c>
      <c r="E149" s="151">
        <f>E150+E153</f>
        <v>49185</v>
      </c>
      <c r="F149" s="151">
        <f t="shared" ref="F149:G149" si="124">F150+F153</f>
        <v>49260</v>
      </c>
      <c r="G149" s="151">
        <f t="shared" si="124"/>
        <v>49455</v>
      </c>
    </row>
    <row r="150" spans="1:7" s="141" customFormat="1" x14ac:dyDescent="0.3">
      <c r="A150" s="139">
        <v>3</v>
      </c>
      <c r="B150" s="140" t="s">
        <v>135</v>
      </c>
      <c r="C150" s="153"/>
      <c r="D150" s="154">
        <f>D151+D152</f>
        <v>52129</v>
      </c>
      <c r="E150" s="154">
        <f>E151+E152</f>
        <v>49185</v>
      </c>
      <c r="F150" s="154">
        <f t="shared" ref="F150:G150" si="125">F151+F152</f>
        <v>49260</v>
      </c>
      <c r="G150" s="154">
        <f t="shared" si="125"/>
        <v>49455</v>
      </c>
    </row>
    <row r="151" spans="1:7" x14ac:dyDescent="0.3">
      <c r="A151" s="62">
        <v>31</v>
      </c>
      <c r="B151" s="63" t="s">
        <v>84</v>
      </c>
      <c r="C151" s="179"/>
      <c r="D151" s="181">
        <v>37230</v>
      </c>
      <c r="E151" s="181">
        <v>36780</v>
      </c>
      <c r="F151" s="158">
        <v>36855</v>
      </c>
      <c r="G151" s="158">
        <v>37050</v>
      </c>
    </row>
    <row r="152" spans="1:7" x14ac:dyDescent="0.3">
      <c r="A152" s="62">
        <v>32</v>
      </c>
      <c r="B152" s="58" t="s">
        <v>85</v>
      </c>
      <c r="C152" s="155"/>
      <c r="D152" s="181">
        <v>14899</v>
      </c>
      <c r="E152" s="181">
        <v>12405</v>
      </c>
      <c r="F152" s="158">
        <v>12405</v>
      </c>
      <c r="G152" s="158">
        <v>12405</v>
      </c>
    </row>
    <row r="153" spans="1:7" s="141" customFormat="1" ht="15" customHeight="1" x14ac:dyDescent="0.3">
      <c r="A153" s="139">
        <v>4</v>
      </c>
      <c r="B153" s="142" t="s">
        <v>9</v>
      </c>
      <c r="C153" s="159"/>
      <c r="D153" s="160">
        <f>D154</f>
        <v>690</v>
      </c>
      <c r="E153" s="160">
        <f>E154</f>
        <v>0</v>
      </c>
      <c r="F153" s="160">
        <f t="shared" ref="F153:G153" si="126">F154</f>
        <v>0</v>
      </c>
      <c r="G153" s="160">
        <f t="shared" si="126"/>
        <v>0</v>
      </c>
    </row>
    <row r="154" spans="1:7" x14ac:dyDescent="0.3">
      <c r="A154" s="62">
        <v>42</v>
      </c>
      <c r="B154" s="58" t="s">
        <v>86</v>
      </c>
      <c r="C154" s="155"/>
      <c r="D154" s="181">
        <v>690</v>
      </c>
      <c r="E154" s="181">
        <v>0</v>
      </c>
      <c r="F154" s="158">
        <v>0</v>
      </c>
      <c r="G154" s="158">
        <v>0</v>
      </c>
    </row>
    <row r="155" spans="1:7" ht="22.5" customHeight="1" x14ac:dyDescent="0.3">
      <c r="A155" s="60">
        <v>561</v>
      </c>
      <c r="B155" s="64" t="s">
        <v>63</v>
      </c>
      <c r="C155" s="151"/>
      <c r="D155" s="151">
        <f>D156+D159</f>
        <v>293547</v>
      </c>
      <c r="E155" s="151">
        <f>E156+E159</f>
        <v>278715</v>
      </c>
      <c r="F155" s="151">
        <f t="shared" ref="F155:G155" si="127">F156+F159</f>
        <v>279140</v>
      </c>
      <c r="G155" s="151">
        <f t="shared" si="127"/>
        <v>280245</v>
      </c>
    </row>
    <row r="156" spans="1:7" s="141" customFormat="1" x14ac:dyDescent="0.3">
      <c r="A156" s="139">
        <v>3</v>
      </c>
      <c r="B156" s="140" t="s">
        <v>135</v>
      </c>
      <c r="C156" s="153"/>
      <c r="D156" s="154">
        <f>D157+D158</f>
        <v>289731</v>
      </c>
      <c r="E156" s="154">
        <f>E157+E158</f>
        <v>278715</v>
      </c>
      <c r="F156" s="154">
        <f t="shared" ref="F156:G156" si="128">F157+F158</f>
        <v>279140</v>
      </c>
      <c r="G156" s="154">
        <f t="shared" si="128"/>
        <v>280245</v>
      </c>
    </row>
    <row r="157" spans="1:7" x14ac:dyDescent="0.3">
      <c r="A157" s="62">
        <v>31</v>
      </c>
      <c r="B157" s="58" t="s">
        <v>84</v>
      </c>
      <c r="C157" s="155"/>
      <c r="D157" s="181">
        <v>210970</v>
      </c>
      <c r="E157" s="181">
        <v>208420</v>
      </c>
      <c r="F157" s="158">
        <v>208845</v>
      </c>
      <c r="G157" s="158">
        <v>209950</v>
      </c>
    </row>
    <row r="158" spans="1:7" x14ac:dyDescent="0.3">
      <c r="A158" s="62">
        <v>32</v>
      </c>
      <c r="B158" s="58" t="s">
        <v>85</v>
      </c>
      <c r="C158" s="155"/>
      <c r="D158" s="181">
        <v>78761</v>
      </c>
      <c r="E158" s="181">
        <v>70295</v>
      </c>
      <c r="F158" s="158">
        <v>70295</v>
      </c>
      <c r="G158" s="158">
        <v>70295</v>
      </c>
    </row>
    <row r="159" spans="1:7" s="141" customFormat="1" ht="15" customHeight="1" x14ac:dyDescent="0.3">
      <c r="A159" s="139">
        <v>4</v>
      </c>
      <c r="B159" s="142" t="s">
        <v>9</v>
      </c>
      <c r="C159" s="159"/>
      <c r="D159" s="160">
        <f>D160</f>
        <v>3816</v>
      </c>
      <c r="E159" s="160">
        <f>E160</f>
        <v>0</v>
      </c>
      <c r="F159" s="160">
        <f t="shared" ref="F159:G159" si="129">F160</f>
        <v>0</v>
      </c>
      <c r="G159" s="160">
        <f t="shared" si="129"/>
        <v>0</v>
      </c>
    </row>
    <row r="160" spans="1:7" x14ac:dyDescent="0.3">
      <c r="A160" s="62">
        <v>42</v>
      </c>
      <c r="B160" s="58" t="s">
        <v>86</v>
      </c>
      <c r="C160" s="155"/>
      <c r="D160" s="181">
        <v>3816</v>
      </c>
      <c r="E160" s="181">
        <v>0</v>
      </c>
      <c r="F160" s="158">
        <v>0</v>
      </c>
      <c r="G160" s="158">
        <v>0</v>
      </c>
    </row>
    <row r="161" spans="1:7" ht="31.5" customHeight="1" x14ac:dyDescent="0.3">
      <c r="A161" s="82" t="s">
        <v>134</v>
      </c>
      <c r="B161" s="83" t="s">
        <v>103</v>
      </c>
      <c r="C161" s="178">
        <f t="shared" ref="C161:D161" si="130">C162+C168</f>
        <v>593594.34</v>
      </c>
      <c r="D161" s="178">
        <f t="shared" si="130"/>
        <v>358592</v>
      </c>
      <c r="E161" s="178">
        <f t="shared" ref="E161:G161" si="131">E162+E168</f>
        <v>377500</v>
      </c>
      <c r="F161" s="163">
        <f t="shared" si="131"/>
        <v>373700</v>
      </c>
      <c r="G161" s="163">
        <f t="shared" si="131"/>
        <v>374900</v>
      </c>
    </row>
    <row r="162" spans="1:7" ht="22.5" customHeight="1" x14ac:dyDescent="0.3">
      <c r="A162" s="60">
        <v>12</v>
      </c>
      <c r="B162" s="56" t="s">
        <v>91</v>
      </c>
      <c r="C162" s="151">
        <f>C163+C166</f>
        <v>89039.040000000008</v>
      </c>
      <c r="D162" s="151">
        <f>D163+D166</f>
        <v>53833</v>
      </c>
      <c r="E162" s="151">
        <f>E163+E166</f>
        <v>56625</v>
      </c>
      <c r="F162" s="151">
        <f t="shared" ref="F162:G162" si="132">F163+F166</f>
        <v>56055</v>
      </c>
      <c r="G162" s="151">
        <f t="shared" si="132"/>
        <v>56235</v>
      </c>
    </row>
    <row r="163" spans="1:7" s="141" customFormat="1" x14ac:dyDescent="0.3">
      <c r="A163" s="139">
        <v>3</v>
      </c>
      <c r="B163" s="140" t="s">
        <v>135</v>
      </c>
      <c r="C163" s="154">
        <f>C164+C165</f>
        <v>88684.96</v>
      </c>
      <c r="D163" s="154">
        <f>D164+D165</f>
        <v>53103</v>
      </c>
      <c r="E163" s="154">
        <f>E164+E165</f>
        <v>55905</v>
      </c>
      <c r="F163" s="154">
        <f t="shared" ref="F163:G163" si="133">F164+F165</f>
        <v>56055</v>
      </c>
      <c r="G163" s="154">
        <f t="shared" si="133"/>
        <v>56235</v>
      </c>
    </row>
    <row r="164" spans="1:7" x14ac:dyDescent="0.3">
      <c r="A164" s="62">
        <v>31</v>
      </c>
      <c r="B164" s="66" t="s">
        <v>84</v>
      </c>
      <c r="C164" s="181">
        <v>69952.02</v>
      </c>
      <c r="D164" s="181">
        <v>35214</v>
      </c>
      <c r="E164" s="181">
        <v>39360</v>
      </c>
      <c r="F164" s="158">
        <v>39510</v>
      </c>
      <c r="G164" s="158">
        <v>39690</v>
      </c>
    </row>
    <row r="165" spans="1:7" x14ac:dyDescent="0.3">
      <c r="A165" s="62">
        <v>32</v>
      </c>
      <c r="B165" s="58" t="s">
        <v>85</v>
      </c>
      <c r="C165" s="181">
        <v>18732.939999999999</v>
      </c>
      <c r="D165" s="181">
        <v>17889</v>
      </c>
      <c r="E165" s="181">
        <v>16545</v>
      </c>
      <c r="F165" s="158">
        <v>16545</v>
      </c>
      <c r="G165" s="158">
        <v>16545</v>
      </c>
    </row>
    <row r="166" spans="1:7" s="141" customFormat="1" ht="15" customHeight="1" x14ac:dyDescent="0.3">
      <c r="A166" s="139">
        <v>4</v>
      </c>
      <c r="B166" s="142" t="s">
        <v>9</v>
      </c>
      <c r="C166" s="160">
        <f>C167</f>
        <v>354.08</v>
      </c>
      <c r="D166" s="160">
        <f>D167</f>
        <v>730</v>
      </c>
      <c r="E166" s="160">
        <f>E167</f>
        <v>720</v>
      </c>
      <c r="F166" s="160">
        <f t="shared" ref="F166" si="134">F167</f>
        <v>0</v>
      </c>
      <c r="G166" s="160">
        <f t="shared" ref="G166" si="135">G167</f>
        <v>0</v>
      </c>
    </row>
    <row r="167" spans="1:7" x14ac:dyDescent="0.3">
      <c r="A167" s="62">
        <v>42</v>
      </c>
      <c r="B167" s="58" t="s">
        <v>86</v>
      </c>
      <c r="C167" s="181">
        <v>354.08</v>
      </c>
      <c r="D167" s="181">
        <v>730</v>
      </c>
      <c r="E167" s="181">
        <v>720</v>
      </c>
      <c r="F167" s="158">
        <v>0</v>
      </c>
      <c r="G167" s="158">
        <v>0</v>
      </c>
    </row>
    <row r="168" spans="1:7" ht="22.5" customHeight="1" x14ac:dyDescent="0.3">
      <c r="A168" s="60">
        <v>563</v>
      </c>
      <c r="B168" s="64" t="s">
        <v>64</v>
      </c>
      <c r="C168" s="151">
        <f>C169+C172</f>
        <v>504555.29999999993</v>
      </c>
      <c r="D168" s="151">
        <f>D169+D172</f>
        <v>304759</v>
      </c>
      <c r="E168" s="151">
        <f>E169+E172</f>
        <v>320875</v>
      </c>
      <c r="F168" s="151">
        <f t="shared" ref="F168:G168" si="136">F169+F172</f>
        <v>317645</v>
      </c>
      <c r="G168" s="151">
        <f t="shared" si="136"/>
        <v>318665</v>
      </c>
    </row>
    <row r="169" spans="1:7" s="141" customFormat="1" x14ac:dyDescent="0.3">
      <c r="A169" s="139">
        <v>3</v>
      </c>
      <c r="B169" s="140" t="s">
        <v>135</v>
      </c>
      <c r="C169" s="154">
        <f>C170+C171</f>
        <v>502548.82999999996</v>
      </c>
      <c r="D169" s="154">
        <f>D170+D171</f>
        <v>300917</v>
      </c>
      <c r="E169" s="154">
        <f>E170+E171</f>
        <v>316795</v>
      </c>
      <c r="F169" s="154">
        <f t="shared" ref="F169:G169" si="137">F170+F171</f>
        <v>317645</v>
      </c>
      <c r="G169" s="154">
        <f t="shared" si="137"/>
        <v>318665</v>
      </c>
    </row>
    <row r="170" spans="1:7" x14ac:dyDescent="0.3">
      <c r="A170" s="62">
        <v>31</v>
      </c>
      <c r="B170" s="58" t="s">
        <v>84</v>
      </c>
      <c r="C170" s="181">
        <v>396394.73</v>
      </c>
      <c r="D170" s="181">
        <v>199546</v>
      </c>
      <c r="E170" s="181">
        <v>223040</v>
      </c>
      <c r="F170" s="158">
        <v>223890</v>
      </c>
      <c r="G170" s="158">
        <v>224910</v>
      </c>
    </row>
    <row r="171" spans="1:7" x14ac:dyDescent="0.3">
      <c r="A171" s="62">
        <v>32</v>
      </c>
      <c r="B171" s="58" t="s">
        <v>85</v>
      </c>
      <c r="C171" s="181">
        <v>106154.1</v>
      </c>
      <c r="D171" s="181">
        <v>101371</v>
      </c>
      <c r="E171" s="181">
        <v>93755</v>
      </c>
      <c r="F171" s="158">
        <v>93755</v>
      </c>
      <c r="G171" s="158">
        <v>93755</v>
      </c>
    </row>
    <row r="172" spans="1:7" s="141" customFormat="1" ht="15" customHeight="1" x14ac:dyDescent="0.3">
      <c r="A172" s="139">
        <v>4</v>
      </c>
      <c r="B172" s="142" t="s">
        <v>9</v>
      </c>
      <c r="C172" s="160">
        <f>C173</f>
        <v>2006.47</v>
      </c>
      <c r="D172" s="160">
        <f>D173</f>
        <v>3842</v>
      </c>
      <c r="E172" s="160">
        <f>E173</f>
        <v>4080</v>
      </c>
      <c r="F172" s="160">
        <f t="shared" ref="F172" si="138">F173</f>
        <v>0</v>
      </c>
      <c r="G172" s="160">
        <f t="shared" ref="G172" si="139">G173</f>
        <v>0</v>
      </c>
    </row>
    <row r="173" spans="1:7" x14ac:dyDescent="0.3">
      <c r="A173" s="62">
        <v>42</v>
      </c>
      <c r="B173" s="58" t="s">
        <v>86</v>
      </c>
      <c r="C173" s="181">
        <v>2006.47</v>
      </c>
      <c r="D173" s="181">
        <v>3842</v>
      </c>
      <c r="E173" s="181">
        <v>4080</v>
      </c>
      <c r="F173" s="158">
        <v>0</v>
      </c>
      <c r="G173" s="158">
        <v>0</v>
      </c>
    </row>
    <row r="174" spans="1:7" ht="31.5" customHeight="1" x14ac:dyDescent="0.3">
      <c r="A174" s="82" t="s">
        <v>104</v>
      </c>
      <c r="B174" s="83" t="s">
        <v>105</v>
      </c>
      <c r="C174" s="178"/>
      <c r="D174" s="178">
        <f t="shared" ref="D174" si="140">D175+D179</f>
        <v>196100</v>
      </c>
      <c r="E174" s="178">
        <f t="shared" ref="E174:G174" si="141">E175+E179</f>
        <v>191600</v>
      </c>
      <c r="F174" s="163">
        <f t="shared" si="141"/>
        <v>193000</v>
      </c>
      <c r="G174" s="163">
        <f t="shared" si="141"/>
        <v>194100</v>
      </c>
    </row>
    <row r="175" spans="1:7" ht="22.5" customHeight="1" x14ac:dyDescent="0.3">
      <c r="A175" s="60">
        <v>12</v>
      </c>
      <c r="B175" s="65" t="s">
        <v>91</v>
      </c>
      <c r="C175" s="151"/>
      <c r="D175" s="151">
        <f>D176</f>
        <v>29415</v>
      </c>
      <c r="E175" s="151">
        <f>E176</f>
        <v>28740</v>
      </c>
      <c r="F175" s="151">
        <f t="shared" ref="F175:G175" si="142">F176</f>
        <v>28950</v>
      </c>
      <c r="G175" s="151">
        <f t="shared" si="142"/>
        <v>29115</v>
      </c>
    </row>
    <row r="176" spans="1:7" s="141" customFormat="1" x14ac:dyDescent="0.3">
      <c r="A176" s="139">
        <v>3</v>
      </c>
      <c r="B176" s="140" t="s">
        <v>135</v>
      </c>
      <c r="C176" s="153"/>
      <c r="D176" s="154">
        <f>D177+D178</f>
        <v>29415</v>
      </c>
      <c r="E176" s="154">
        <f>E177+E178</f>
        <v>28740</v>
      </c>
      <c r="F176" s="154">
        <f t="shared" ref="F176" si="143">F177+F178</f>
        <v>28950</v>
      </c>
      <c r="G176" s="154">
        <f t="shared" ref="G176" si="144">G177+G178</f>
        <v>29115</v>
      </c>
    </row>
    <row r="177" spans="1:7" x14ac:dyDescent="0.3">
      <c r="A177" s="62">
        <v>31</v>
      </c>
      <c r="B177" s="58" t="s">
        <v>84</v>
      </c>
      <c r="C177" s="155"/>
      <c r="D177" s="181">
        <v>22815</v>
      </c>
      <c r="E177" s="181">
        <v>23040</v>
      </c>
      <c r="F177" s="158">
        <v>23250</v>
      </c>
      <c r="G177" s="158">
        <v>23415</v>
      </c>
    </row>
    <row r="178" spans="1:7" x14ac:dyDescent="0.3">
      <c r="A178" s="62">
        <v>32</v>
      </c>
      <c r="B178" s="58" t="s">
        <v>85</v>
      </c>
      <c r="C178" s="155"/>
      <c r="D178" s="181">
        <v>6600</v>
      </c>
      <c r="E178" s="181">
        <v>5700</v>
      </c>
      <c r="F178" s="158">
        <v>5700</v>
      </c>
      <c r="G178" s="158">
        <v>5700</v>
      </c>
    </row>
    <row r="179" spans="1:7" ht="22.5" customHeight="1" x14ac:dyDescent="0.3">
      <c r="A179" s="60">
        <v>563</v>
      </c>
      <c r="B179" s="64" t="s">
        <v>64</v>
      </c>
      <c r="C179" s="151"/>
      <c r="D179" s="151">
        <f>D180</f>
        <v>166685</v>
      </c>
      <c r="E179" s="151">
        <f>E180</f>
        <v>162860</v>
      </c>
      <c r="F179" s="151">
        <f t="shared" ref="F179:G179" si="145">F180</f>
        <v>164050</v>
      </c>
      <c r="G179" s="151">
        <f t="shared" si="145"/>
        <v>164985</v>
      </c>
    </row>
    <row r="180" spans="1:7" s="141" customFormat="1" x14ac:dyDescent="0.3">
      <c r="A180" s="139">
        <v>3</v>
      </c>
      <c r="B180" s="140" t="s">
        <v>135</v>
      </c>
      <c r="C180" s="153"/>
      <c r="D180" s="154">
        <f>D181+D182</f>
        <v>166685</v>
      </c>
      <c r="E180" s="154">
        <f>E181+E182</f>
        <v>162860</v>
      </c>
      <c r="F180" s="154">
        <f t="shared" ref="F180" si="146">F181+F182</f>
        <v>164050</v>
      </c>
      <c r="G180" s="154">
        <f t="shared" ref="G180" si="147">G181+G182</f>
        <v>164985</v>
      </c>
    </row>
    <row r="181" spans="1:7" x14ac:dyDescent="0.3">
      <c r="A181" s="62">
        <v>31</v>
      </c>
      <c r="B181" s="58" t="s">
        <v>84</v>
      </c>
      <c r="C181" s="155"/>
      <c r="D181" s="181">
        <v>129285</v>
      </c>
      <c r="E181" s="181">
        <v>130560</v>
      </c>
      <c r="F181" s="158">
        <v>131750</v>
      </c>
      <c r="G181" s="158">
        <v>132685</v>
      </c>
    </row>
    <row r="182" spans="1:7" x14ac:dyDescent="0.3">
      <c r="A182" s="62">
        <v>32</v>
      </c>
      <c r="B182" s="58" t="s">
        <v>85</v>
      </c>
      <c r="C182" s="155"/>
      <c r="D182" s="181">
        <v>37400</v>
      </c>
      <c r="E182" s="181">
        <v>32300</v>
      </c>
      <c r="F182" s="158">
        <v>32300</v>
      </c>
      <c r="G182" s="158">
        <v>32300</v>
      </c>
    </row>
    <row r="183" spans="1:7" ht="31.5" customHeight="1" x14ac:dyDescent="0.3">
      <c r="A183" s="82" t="s">
        <v>106</v>
      </c>
      <c r="B183" s="83" t="s">
        <v>107</v>
      </c>
      <c r="C183" s="178"/>
      <c r="D183" s="178">
        <f>D184+D187</f>
        <v>9000</v>
      </c>
      <c r="E183" s="178">
        <f>E184+E187</f>
        <v>13000</v>
      </c>
      <c r="F183" s="163">
        <f>F184+F187</f>
        <v>13000</v>
      </c>
      <c r="G183" s="163">
        <f>G184+G187</f>
        <v>13000</v>
      </c>
    </row>
    <row r="184" spans="1:7" ht="22.5" customHeight="1" x14ac:dyDescent="0.3">
      <c r="A184" s="60">
        <v>12</v>
      </c>
      <c r="B184" s="65" t="s">
        <v>91</v>
      </c>
      <c r="C184" s="151"/>
      <c r="D184" s="151">
        <f>SUM(D186:D186)</f>
        <v>1350</v>
      </c>
      <c r="E184" s="151">
        <f>SUM(E186:E186)</f>
        <v>1950</v>
      </c>
      <c r="F184" s="182">
        <f>SUM(F186:F186)</f>
        <v>1950</v>
      </c>
      <c r="G184" s="182">
        <f>SUM(G186:G186)</f>
        <v>1950</v>
      </c>
    </row>
    <row r="185" spans="1:7" s="141" customFormat="1" x14ac:dyDescent="0.3">
      <c r="A185" s="139">
        <v>3</v>
      </c>
      <c r="B185" s="140" t="s">
        <v>135</v>
      </c>
      <c r="C185" s="153"/>
      <c r="D185" s="154">
        <f>D186</f>
        <v>1350</v>
      </c>
      <c r="E185" s="154">
        <f>E186</f>
        <v>1950</v>
      </c>
      <c r="F185" s="154">
        <f t="shared" ref="F185:G185" si="148">F186</f>
        <v>1950</v>
      </c>
      <c r="G185" s="154">
        <f t="shared" si="148"/>
        <v>1950</v>
      </c>
    </row>
    <row r="186" spans="1:7" x14ac:dyDescent="0.3">
      <c r="A186" s="62">
        <v>32</v>
      </c>
      <c r="B186" s="58" t="s">
        <v>85</v>
      </c>
      <c r="C186" s="155"/>
      <c r="D186" s="183">
        <v>1350</v>
      </c>
      <c r="E186" s="183">
        <v>1950</v>
      </c>
      <c r="F186" s="158">
        <v>1950</v>
      </c>
      <c r="G186" s="158">
        <v>1950</v>
      </c>
    </row>
    <row r="187" spans="1:7" ht="22.5" customHeight="1" x14ac:dyDescent="0.3">
      <c r="A187" s="60">
        <v>563</v>
      </c>
      <c r="B187" s="64" t="s">
        <v>64</v>
      </c>
      <c r="C187" s="151"/>
      <c r="D187" s="151">
        <f>SUM(D189:D189)</f>
        <v>7650</v>
      </c>
      <c r="E187" s="151">
        <f>SUM(E189:E189)</f>
        <v>11050</v>
      </c>
      <c r="F187" s="151">
        <f t="shared" ref="F187:G187" si="149">SUM(F189:F189)</f>
        <v>11050</v>
      </c>
      <c r="G187" s="151">
        <f t="shared" si="149"/>
        <v>11050</v>
      </c>
    </row>
    <row r="188" spans="1:7" s="141" customFormat="1" x14ac:dyDescent="0.3">
      <c r="A188" s="139">
        <v>3</v>
      </c>
      <c r="B188" s="140" t="s">
        <v>135</v>
      </c>
      <c r="C188" s="153"/>
      <c r="D188" s="154">
        <f>D189</f>
        <v>7650</v>
      </c>
      <c r="E188" s="154">
        <f>E189</f>
        <v>11050</v>
      </c>
      <c r="F188" s="154">
        <f t="shared" ref="F188:G188" si="150">F189</f>
        <v>11050</v>
      </c>
      <c r="G188" s="154">
        <f t="shared" si="150"/>
        <v>11050</v>
      </c>
    </row>
    <row r="189" spans="1:7" x14ac:dyDescent="0.3">
      <c r="A189" s="62">
        <v>32</v>
      </c>
      <c r="B189" s="58" t="s">
        <v>85</v>
      </c>
      <c r="C189" s="155"/>
      <c r="D189" s="183">
        <v>7650</v>
      </c>
      <c r="E189" s="183">
        <v>11050</v>
      </c>
      <c r="F189" s="158">
        <v>11050</v>
      </c>
      <c r="G189" s="158">
        <v>11050</v>
      </c>
    </row>
    <row r="190" spans="1:7" ht="31.5" customHeight="1" x14ac:dyDescent="0.3">
      <c r="A190" s="84" t="s">
        <v>108</v>
      </c>
      <c r="B190" s="85" t="s">
        <v>109</v>
      </c>
      <c r="C190" s="172"/>
      <c r="D190" s="173">
        <f t="shared" ref="D190" si="151">D191+D196</f>
        <v>11300</v>
      </c>
      <c r="E190" s="173">
        <f t="shared" ref="E190:G190" si="152">E191+E196</f>
        <v>12800</v>
      </c>
      <c r="F190" s="174">
        <f t="shared" si="152"/>
        <v>11300</v>
      </c>
      <c r="G190" s="174">
        <f t="shared" si="152"/>
        <v>11300</v>
      </c>
    </row>
    <row r="191" spans="1:7" ht="22.5" customHeight="1" x14ac:dyDescent="0.3">
      <c r="A191" s="60">
        <v>12</v>
      </c>
      <c r="B191" s="64" t="s">
        <v>91</v>
      </c>
      <c r="C191" s="151"/>
      <c r="D191" s="151">
        <f>D192+D194</f>
        <v>4294</v>
      </c>
      <c r="E191" s="151">
        <f>E192+E194</f>
        <v>4864</v>
      </c>
      <c r="F191" s="151">
        <f t="shared" ref="F191:G191" si="153">F192+F194</f>
        <v>4294</v>
      </c>
      <c r="G191" s="151">
        <f t="shared" si="153"/>
        <v>4294</v>
      </c>
    </row>
    <row r="192" spans="1:7" s="141" customFormat="1" x14ac:dyDescent="0.3">
      <c r="A192" s="139">
        <v>3</v>
      </c>
      <c r="B192" s="140" t="s">
        <v>135</v>
      </c>
      <c r="C192" s="153"/>
      <c r="D192" s="154">
        <f>D193</f>
        <v>3724</v>
      </c>
      <c r="E192" s="154">
        <f>E193</f>
        <v>3724</v>
      </c>
      <c r="F192" s="154">
        <f t="shared" ref="F192" si="154">F193</f>
        <v>3724</v>
      </c>
      <c r="G192" s="154">
        <f t="shared" ref="G192" si="155">G193</f>
        <v>3724</v>
      </c>
    </row>
    <row r="193" spans="1:7" x14ac:dyDescent="0.3">
      <c r="A193" s="62">
        <v>32</v>
      </c>
      <c r="B193" s="58" t="s">
        <v>85</v>
      </c>
      <c r="C193" s="176"/>
      <c r="D193" s="177">
        <v>3724</v>
      </c>
      <c r="E193" s="177">
        <v>3724</v>
      </c>
      <c r="F193" s="158">
        <v>3724</v>
      </c>
      <c r="G193" s="158">
        <v>3724</v>
      </c>
    </row>
    <row r="194" spans="1:7" s="141" customFormat="1" ht="15" customHeight="1" x14ac:dyDescent="0.3">
      <c r="A194" s="139">
        <v>4</v>
      </c>
      <c r="B194" s="142" t="s">
        <v>9</v>
      </c>
      <c r="C194" s="159"/>
      <c r="D194" s="160">
        <f>D195</f>
        <v>570</v>
      </c>
      <c r="E194" s="160">
        <f>E195</f>
        <v>1140</v>
      </c>
      <c r="F194" s="160">
        <f t="shared" ref="F194" si="156">F195</f>
        <v>570</v>
      </c>
      <c r="G194" s="160">
        <f t="shared" ref="G194" si="157">G195</f>
        <v>570</v>
      </c>
    </row>
    <row r="195" spans="1:7" x14ac:dyDescent="0.3">
      <c r="A195" s="62">
        <v>42</v>
      </c>
      <c r="B195" s="58" t="s">
        <v>86</v>
      </c>
      <c r="C195" s="176"/>
      <c r="D195" s="177">
        <v>570</v>
      </c>
      <c r="E195" s="177">
        <v>1140</v>
      </c>
      <c r="F195" s="158">
        <v>570</v>
      </c>
      <c r="G195" s="158">
        <v>570</v>
      </c>
    </row>
    <row r="196" spans="1:7" ht="22.5" customHeight="1" x14ac:dyDescent="0.3">
      <c r="A196" s="60">
        <v>559</v>
      </c>
      <c r="B196" s="64" t="s">
        <v>93</v>
      </c>
      <c r="C196" s="151"/>
      <c r="D196" s="151">
        <f>D197+D199</f>
        <v>7006</v>
      </c>
      <c r="E196" s="151">
        <f>E197+E199</f>
        <v>7936</v>
      </c>
      <c r="F196" s="151">
        <f t="shared" ref="F196:G196" si="158">F197+F199</f>
        <v>7006</v>
      </c>
      <c r="G196" s="151">
        <f t="shared" si="158"/>
        <v>7006</v>
      </c>
    </row>
    <row r="197" spans="1:7" s="141" customFormat="1" x14ac:dyDescent="0.3">
      <c r="A197" s="139">
        <v>3</v>
      </c>
      <c r="B197" s="140" t="s">
        <v>135</v>
      </c>
      <c r="C197" s="153"/>
      <c r="D197" s="154">
        <f>D198</f>
        <v>6076</v>
      </c>
      <c r="E197" s="154">
        <f>E198</f>
        <v>6076</v>
      </c>
      <c r="F197" s="154">
        <f t="shared" ref="F197" si="159">F198</f>
        <v>6076</v>
      </c>
      <c r="G197" s="154">
        <f t="shared" ref="G197" si="160">G198</f>
        <v>6076</v>
      </c>
    </row>
    <row r="198" spans="1:7" x14ac:dyDescent="0.3">
      <c r="A198" s="62">
        <v>32</v>
      </c>
      <c r="B198" s="58" t="s">
        <v>85</v>
      </c>
      <c r="C198" s="176"/>
      <c r="D198" s="177">
        <v>6076</v>
      </c>
      <c r="E198" s="177">
        <v>6076</v>
      </c>
      <c r="F198" s="158">
        <v>6076</v>
      </c>
      <c r="G198" s="158">
        <v>6076</v>
      </c>
    </row>
    <row r="199" spans="1:7" s="141" customFormat="1" ht="15" customHeight="1" x14ac:dyDescent="0.3">
      <c r="A199" s="139">
        <v>4</v>
      </c>
      <c r="B199" s="142" t="s">
        <v>9</v>
      </c>
      <c r="C199" s="159"/>
      <c r="D199" s="160">
        <f>D200</f>
        <v>930</v>
      </c>
      <c r="E199" s="160">
        <f>E200</f>
        <v>1860</v>
      </c>
      <c r="F199" s="160">
        <f t="shared" ref="F199" si="161">F200</f>
        <v>930</v>
      </c>
      <c r="G199" s="160">
        <f t="shared" ref="G199" si="162">G200</f>
        <v>930</v>
      </c>
    </row>
    <row r="200" spans="1:7" x14ac:dyDescent="0.3">
      <c r="A200" s="62">
        <v>42</v>
      </c>
      <c r="B200" s="58" t="s">
        <v>86</v>
      </c>
      <c r="C200" s="176"/>
      <c r="D200" s="177">
        <v>930</v>
      </c>
      <c r="E200" s="177">
        <v>1860</v>
      </c>
      <c r="F200" s="158">
        <v>930</v>
      </c>
      <c r="G200" s="158">
        <v>930</v>
      </c>
    </row>
    <row r="201" spans="1:7" ht="31.5" customHeight="1" x14ac:dyDescent="0.3">
      <c r="A201" s="84" t="s">
        <v>110</v>
      </c>
      <c r="B201" s="85" t="s">
        <v>111</v>
      </c>
      <c r="C201" s="172"/>
      <c r="D201" s="173">
        <f t="shared" ref="D201" si="163">D202+D205</f>
        <v>28100</v>
      </c>
      <c r="E201" s="173">
        <f t="shared" ref="E201:G201" si="164">E202+E205</f>
        <v>24700</v>
      </c>
      <c r="F201" s="174">
        <f t="shared" si="164"/>
        <v>24700</v>
      </c>
      <c r="G201" s="174">
        <f t="shared" si="164"/>
        <v>24700</v>
      </c>
    </row>
    <row r="202" spans="1:7" ht="22.5" customHeight="1" x14ac:dyDescent="0.3">
      <c r="A202" s="60">
        <v>12</v>
      </c>
      <c r="B202" s="64" t="s">
        <v>91</v>
      </c>
      <c r="C202" s="151"/>
      <c r="D202" s="151">
        <f>D203</f>
        <v>5620</v>
      </c>
      <c r="E202" s="151">
        <f>E203</f>
        <v>4940</v>
      </c>
      <c r="F202" s="151">
        <f t="shared" ref="F202:G202" si="165">F203</f>
        <v>4940</v>
      </c>
      <c r="G202" s="151">
        <f t="shared" si="165"/>
        <v>4940</v>
      </c>
    </row>
    <row r="203" spans="1:7" s="141" customFormat="1" x14ac:dyDescent="0.3">
      <c r="A203" s="139">
        <v>3</v>
      </c>
      <c r="B203" s="140" t="s">
        <v>135</v>
      </c>
      <c r="C203" s="153"/>
      <c r="D203" s="154">
        <f>D204</f>
        <v>5620</v>
      </c>
      <c r="E203" s="154">
        <f>E204</f>
        <v>4940</v>
      </c>
      <c r="F203" s="154">
        <f t="shared" ref="F203" si="166">F204</f>
        <v>4940</v>
      </c>
      <c r="G203" s="154">
        <f t="shared" ref="G203" si="167">G204</f>
        <v>4940</v>
      </c>
    </row>
    <row r="204" spans="1:7" x14ac:dyDescent="0.3">
      <c r="A204" s="62">
        <v>32</v>
      </c>
      <c r="B204" s="58" t="s">
        <v>85</v>
      </c>
      <c r="C204" s="176"/>
      <c r="D204" s="177">
        <v>5620</v>
      </c>
      <c r="E204" s="177">
        <v>4940</v>
      </c>
      <c r="F204" s="158">
        <v>4940</v>
      </c>
      <c r="G204" s="158">
        <v>4940</v>
      </c>
    </row>
    <row r="205" spans="1:7" ht="22.5" customHeight="1" x14ac:dyDescent="0.3">
      <c r="A205" s="60">
        <v>559</v>
      </c>
      <c r="B205" s="64" t="s">
        <v>93</v>
      </c>
      <c r="C205" s="151"/>
      <c r="D205" s="151">
        <f>D206</f>
        <v>22480</v>
      </c>
      <c r="E205" s="151">
        <f>E206</f>
        <v>19760</v>
      </c>
      <c r="F205" s="151">
        <f t="shared" ref="F205:G205" si="168">F206</f>
        <v>19760</v>
      </c>
      <c r="G205" s="151">
        <f t="shared" si="168"/>
        <v>19760</v>
      </c>
    </row>
    <row r="206" spans="1:7" s="141" customFormat="1" x14ac:dyDescent="0.3">
      <c r="A206" s="139">
        <v>3</v>
      </c>
      <c r="B206" s="140" t="s">
        <v>135</v>
      </c>
      <c r="C206" s="153"/>
      <c r="D206" s="154">
        <f>D207</f>
        <v>22480</v>
      </c>
      <c r="E206" s="154">
        <f>E207</f>
        <v>19760</v>
      </c>
      <c r="F206" s="154">
        <f t="shared" ref="F206" si="169">F207</f>
        <v>19760</v>
      </c>
      <c r="G206" s="154">
        <f t="shared" ref="G206" si="170">G207</f>
        <v>19760</v>
      </c>
    </row>
    <row r="207" spans="1:7" x14ac:dyDescent="0.3">
      <c r="A207" s="62">
        <v>32</v>
      </c>
      <c r="B207" s="58" t="s">
        <v>85</v>
      </c>
      <c r="C207" s="176"/>
      <c r="D207" s="177">
        <v>22480</v>
      </c>
      <c r="E207" s="177">
        <v>19760</v>
      </c>
      <c r="F207" s="158">
        <v>19760</v>
      </c>
      <c r="G207" s="158">
        <v>19760</v>
      </c>
    </row>
    <row r="208" spans="1:7" ht="31.5" customHeight="1" x14ac:dyDescent="0.3">
      <c r="A208" s="84" t="s">
        <v>112</v>
      </c>
      <c r="B208" s="89" t="s">
        <v>161</v>
      </c>
      <c r="C208" s="172"/>
      <c r="D208" s="173">
        <f t="shared" ref="D208:G208" si="171">D209</f>
        <v>140530</v>
      </c>
      <c r="E208" s="173">
        <f t="shared" si="171"/>
        <v>236745</v>
      </c>
      <c r="F208" s="174">
        <f t="shared" si="171"/>
        <v>237825</v>
      </c>
      <c r="G208" s="174">
        <f t="shared" si="171"/>
        <v>239595</v>
      </c>
    </row>
    <row r="209" spans="1:7" ht="22.5" customHeight="1" x14ac:dyDescent="0.3">
      <c r="A209" s="60">
        <v>575</v>
      </c>
      <c r="B209" s="56" t="s">
        <v>65</v>
      </c>
      <c r="C209" s="175"/>
      <c r="D209" s="151">
        <f>D210+D213</f>
        <v>140530</v>
      </c>
      <c r="E209" s="151">
        <f>E210+E213</f>
        <v>236745</v>
      </c>
      <c r="F209" s="151">
        <f t="shared" ref="F209:G209" si="172">F210+F213</f>
        <v>237825</v>
      </c>
      <c r="G209" s="151">
        <f t="shared" si="172"/>
        <v>239595</v>
      </c>
    </row>
    <row r="210" spans="1:7" s="141" customFormat="1" x14ac:dyDescent="0.3">
      <c r="A210" s="139">
        <v>3</v>
      </c>
      <c r="B210" s="140" t="s">
        <v>135</v>
      </c>
      <c r="C210" s="153"/>
      <c r="D210" s="154">
        <f>D211+D212</f>
        <v>140530</v>
      </c>
      <c r="E210" s="154">
        <f>E211+E212</f>
        <v>236745</v>
      </c>
      <c r="F210" s="154">
        <f t="shared" ref="F210:G210" si="173">F211+F212</f>
        <v>237825</v>
      </c>
      <c r="G210" s="154">
        <f t="shared" si="173"/>
        <v>239595</v>
      </c>
    </row>
    <row r="211" spans="1:7" x14ac:dyDescent="0.3">
      <c r="A211" s="62">
        <v>31</v>
      </c>
      <c r="B211" s="66" t="s">
        <v>84</v>
      </c>
      <c r="C211" s="176"/>
      <c r="D211" s="177">
        <v>108535</v>
      </c>
      <c r="E211" s="177">
        <v>197410</v>
      </c>
      <c r="F211" s="158">
        <v>198490</v>
      </c>
      <c r="G211" s="158">
        <v>200260</v>
      </c>
    </row>
    <row r="212" spans="1:7" x14ac:dyDescent="0.3">
      <c r="A212" s="62">
        <v>32</v>
      </c>
      <c r="B212" s="58" t="s">
        <v>85</v>
      </c>
      <c r="C212" s="176"/>
      <c r="D212" s="177">
        <v>31995</v>
      </c>
      <c r="E212" s="177">
        <v>39335</v>
      </c>
      <c r="F212" s="158">
        <v>39335</v>
      </c>
      <c r="G212" s="158">
        <v>39335</v>
      </c>
    </row>
    <row r="213" spans="1:7" s="141" customFormat="1" ht="15" customHeight="1" x14ac:dyDescent="0.3">
      <c r="A213" s="139">
        <v>4</v>
      </c>
      <c r="B213" s="142" t="s">
        <v>9</v>
      </c>
      <c r="C213" s="159"/>
      <c r="D213" s="160">
        <f>D214</f>
        <v>0</v>
      </c>
      <c r="E213" s="160">
        <f>E214</f>
        <v>0</v>
      </c>
      <c r="F213" s="160">
        <f t="shared" ref="F213" si="174">F214</f>
        <v>0</v>
      </c>
      <c r="G213" s="160">
        <f t="shared" ref="G213" si="175">G214</f>
        <v>0</v>
      </c>
    </row>
    <row r="214" spans="1:7" x14ac:dyDescent="0.3">
      <c r="A214" s="62">
        <v>42</v>
      </c>
      <c r="B214" s="58" t="s">
        <v>86</v>
      </c>
      <c r="C214" s="176"/>
      <c r="D214" s="177">
        <v>0</v>
      </c>
      <c r="E214" s="177">
        <v>0</v>
      </c>
      <c r="F214" s="158">
        <v>0</v>
      </c>
      <c r="G214" s="158">
        <v>0</v>
      </c>
    </row>
    <row r="215" spans="1:7" ht="31.5" customHeight="1" x14ac:dyDescent="0.3">
      <c r="A215" s="82" t="s">
        <v>113</v>
      </c>
      <c r="B215" s="83" t="s">
        <v>114</v>
      </c>
      <c r="C215" s="172"/>
      <c r="D215" s="173">
        <f t="shared" ref="D215" si="176">D216+D222</f>
        <v>87640</v>
      </c>
      <c r="E215" s="173">
        <f t="shared" ref="E215:G215" si="177">E216+E222</f>
        <v>93900</v>
      </c>
      <c r="F215" s="173">
        <f t="shared" si="177"/>
        <v>93000</v>
      </c>
      <c r="G215" s="173">
        <f t="shared" si="177"/>
        <v>93400</v>
      </c>
    </row>
    <row r="216" spans="1:7" ht="22.5" customHeight="1" x14ac:dyDescent="0.3">
      <c r="A216" s="60">
        <v>12</v>
      </c>
      <c r="B216" s="56" t="s">
        <v>91</v>
      </c>
      <c r="C216" s="151"/>
      <c r="D216" s="151">
        <f>D217+D220</f>
        <v>13146</v>
      </c>
      <c r="E216" s="151">
        <f>E217+E220</f>
        <v>14085</v>
      </c>
      <c r="F216" s="151">
        <f t="shared" ref="F216:G216" si="178">F217+F220</f>
        <v>13950</v>
      </c>
      <c r="G216" s="151">
        <f t="shared" si="178"/>
        <v>14010</v>
      </c>
    </row>
    <row r="217" spans="1:7" s="141" customFormat="1" x14ac:dyDescent="0.3">
      <c r="A217" s="139">
        <v>3</v>
      </c>
      <c r="B217" s="140" t="s">
        <v>135</v>
      </c>
      <c r="C217" s="153"/>
      <c r="D217" s="154">
        <f>D218+D219</f>
        <v>13026</v>
      </c>
      <c r="E217" s="154">
        <f>E218+E219</f>
        <v>13905</v>
      </c>
      <c r="F217" s="154">
        <f t="shared" ref="F217" si="179">F218+F219</f>
        <v>13950</v>
      </c>
      <c r="G217" s="154">
        <f t="shared" ref="G217" si="180">G218+G219</f>
        <v>14010</v>
      </c>
    </row>
    <row r="218" spans="1:7" x14ac:dyDescent="0.3">
      <c r="A218" s="62">
        <v>31</v>
      </c>
      <c r="B218" s="66" t="s">
        <v>84</v>
      </c>
      <c r="C218" s="176"/>
      <c r="D218" s="177">
        <v>8970</v>
      </c>
      <c r="E218" s="177">
        <v>9840</v>
      </c>
      <c r="F218" s="158">
        <v>9885</v>
      </c>
      <c r="G218" s="158">
        <v>9945</v>
      </c>
    </row>
    <row r="219" spans="1:7" x14ac:dyDescent="0.3">
      <c r="A219" s="62">
        <v>32</v>
      </c>
      <c r="B219" s="58" t="s">
        <v>85</v>
      </c>
      <c r="C219" s="176"/>
      <c r="D219" s="177">
        <v>4056</v>
      </c>
      <c r="E219" s="177">
        <v>4065</v>
      </c>
      <c r="F219" s="158">
        <v>4065</v>
      </c>
      <c r="G219" s="158">
        <v>4065</v>
      </c>
    </row>
    <row r="220" spans="1:7" s="141" customFormat="1" ht="15" customHeight="1" x14ac:dyDescent="0.3">
      <c r="A220" s="139">
        <v>4</v>
      </c>
      <c r="B220" s="142" t="s">
        <v>9</v>
      </c>
      <c r="C220" s="159"/>
      <c r="D220" s="160">
        <f>D221</f>
        <v>120</v>
      </c>
      <c r="E220" s="160">
        <f>E221</f>
        <v>180</v>
      </c>
      <c r="F220" s="160">
        <f t="shared" ref="F220" si="181">F221</f>
        <v>0</v>
      </c>
      <c r="G220" s="160">
        <f t="shared" ref="G220" si="182">G221</f>
        <v>0</v>
      </c>
    </row>
    <row r="221" spans="1:7" x14ac:dyDescent="0.3">
      <c r="A221" s="62">
        <v>42</v>
      </c>
      <c r="B221" s="58" t="s">
        <v>86</v>
      </c>
      <c r="C221" s="176"/>
      <c r="D221" s="177">
        <v>120</v>
      </c>
      <c r="E221" s="177">
        <v>180</v>
      </c>
      <c r="F221" s="158">
        <v>0</v>
      </c>
      <c r="G221" s="158">
        <v>0</v>
      </c>
    </row>
    <row r="222" spans="1:7" ht="22.5" customHeight="1" x14ac:dyDescent="0.3">
      <c r="A222" s="60">
        <v>563</v>
      </c>
      <c r="B222" s="64" t="s">
        <v>64</v>
      </c>
      <c r="C222" s="151"/>
      <c r="D222" s="151">
        <f>D223+D226</f>
        <v>74494</v>
      </c>
      <c r="E222" s="151">
        <f>E223+E226</f>
        <v>79815</v>
      </c>
      <c r="F222" s="182">
        <f t="shared" ref="F222:G222" si="183">SUM(F224:F227)</f>
        <v>79050</v>
      </c>
      <c r="G222" s="182">
        <f t="shared" si="183"/>
        <v>79390</v>
      </c>
    </row>
    <row r="223" spans="1:7" s="141" customFormat="1" x14ac:dyDescent="0.3">
      <c r="A223" s="139">
        <v>3</v>
      </c>
      <c r="B223" s="140" t="s">
        <v>135</v>
      </c>
      <c r="C223" s="153"/>
      <c r="D223" s="154">
        <f>D224+D225</f>
        <v>73814</v>
      </c>
      <c r="E223" s="154">
        <f>E224+E225</f>
        <v>78795</v>
      </c>
      <c r="F223" s="154">
        <f t="shared" ref="F223" si="184">F224+F225</f>
        <v>79050</v>
      </c>
      <c r="G223" s="154">
        <f t="shared" ref="G223" si="185">G224+G225</f>
        <v>79390</v>
      </c>
    </row>
    <row r="224" spans="1:7" x14ac:dyDescent="0.3">
      <c r="A224" s="62">
        <v>31</v>
      </c>
      <c r="B224" s="58" t="s">
        <v>84</v>
      </c>
      <c r="C224" s="176"/>
      <c r="D224" s="177">
        <v>50830</v>
      </c>
      <c r="E224" s="177">
        <v>55760</v>
      </c>
      <c r="F224" s="158">
        <v>56015</v>
      </c>
      <c r="G224" s="158">
        <v>56355</v>
      </c>
    </row>
    <row r="225" spans="1:7" x14ac:dyDescent="0.3">
      <c r="A225" s="62">
        <v>32</v>
      </c>
      <c r="B225" s="58" t="s">
        <v>85</v>
      </c>
      <c r="C225" s="176"/>
      <c r="D225" s="177">
        <v>22984</v>
      </c>
      <c r="E225" s="177">
        <v>23035</v>
      </c>
      <c r="F225" s="158">
        <v>23035</v>
      </c>
      <c r="G225" s="158">
        <v>23035</v>
      </c>
    </row>
    <row r="226" spans="1:7" s="141" customFormat="1" ht="15" customHeight="1" x14ac:dyDescent="0.3">
      <c r="A226" s="139">
        <v>4</v>
      </c>
      <c r="B226" s="142" t="s">
        <v>9</v>
      </c>
      <c r="C226" s="159"/>
      <c r="D226" s="160">
        <f>D227</f>
        <v>680</v>
      </c>
      <c r="E226" s="160">
        <f>E227</f>
        <v>1020</v>
      </c>
      <c r="F226" s="160">
        <f t="shared" ref="F226" si="186">F227</f>
        <v>0</v>
      </c>
      <c r="G226" s="160">
        <f t="shared" ref="G226" si="187">G227</f>
        <v>0</v>
      </c>
    </row>
    <row r="227" spans="1:7" x14ac:dyDescent="0.3">
      <c r="A227" s="62">
        <v>42</v>
      </c>
      <c r="B227" s="58" t="s">
        <v>86</v>
      </c>
      <c r="C227" s="176"/>
      <c r="D227" s="177">
        <v>680</v>
      </c>
      <c r="E227" s="177">
        <v>1020</v>
      </c>
      <c r="F227" s="158">
        <v>0</v>
      </c>
      <c r="G227" s="158">
        <v>0</v>
      </c>
    </row>
    <row r="228" spans="1:7" ht="31.5" customHeight="1" x14ac:dyDescent="0.3">
      <c r="A228" s="86" t="s">
        <v>94</v>
      </c>
      <c r="B228" s="87" t="s">
        <v>95</v>
      </c>
      <c r="C228" s="178">
        <f t="shared" ref="C228:G229" si="188">C229</f>
        <v>34124.730000000003</v>
      </c>
      <c r="D228" s="178">
        <f t="shared" si="188"/>
        <v>61300</v>
      </c>
      <c r="E228" s="178">
        <f t="shared" si="188"/>
        <v>69300</v>
      </c>
      <c r="F228" s="163">
        <f t="shared" si="188"/>
        <v>69800</v>
      </c>
      <c r="G228" s="163">
        <f t="shared" si="188"/>
        <v>70400</v>
      </c>
    </row>
    <row r="229" spans="1:7" ht="22.5" customHeight="1" x14ac:dyDescent="0.3">
      <c r="A229" s="67">
        <v>573</v>
      </c>
      <c r="B229" s="68" t="s">
        <v>66</v>
      </c>
      <c r="C229" s="151">
        <f>C230</f>
        <v>34124.730000000003</v>
      </c>
      <c r="D229" s="151">
        <f>D230</f>
        <v>61300</v>
      </c>
      <c r="E229" s="151">
        <f>E230</f>
        <v>69300</v>
      </c>
      <c r="F229" s="151">
        <f t="shared" si="188"/>
        <v>69800</v>
      </c>
      <c r="G229" s="151">
        <f t="shared" si="188"/>
        <v>70400</v>
      </c>
    </row>
    <row r="230" spans="1:7" s="141" customFormat="1" x14ac:dyDescent="0.3">
      <c r="A230" s="139">
        <v>3</v>
      </c>
      <c r="B230" s="140" t="s">
        <v>135</v>
      </c>
      <c r="C230" s="154">
        <f>C231+C232</f>
        <v>34124.730000000003</v>
      </c>
      <c r="D230" s="154">
        <f>D231+D232</f>
        <v>61300</v>
      </c>
      <c r="E230" s="154">
        <f>E231+E232</f>
        <v>69300</v>
      </c>
      <c r="F230" s="154">
        <f t="shared" ref="F230" si="189">F231+F232</f>
        <v>69800</v>
      </c>
      <c r="G230" s="154">
        <f t="shared" ref="G230" si="190">G231+G232</f>
        <v>70400</v>
      </c>
    </row>
    <row r="231" spans="1:7" x14ac:dyDescent="0.3">
      <c r="A231" s="69">
        <v>31</v>
      </c>
      <c r="B231" s="70" t="s">
        <v>84</v>
      </c>
      <c r="C231" s="181">
        <v>33223.11</v>
      </c>
      <c r="D231" s="181">
        <v>51300</v>
      </c>
      <c r="E231" s="181">
        <v>58300</v>
      </c>
      <c r="F231" s="158">
        <v>58800</v>
      </c>
      <c r="G231" s="158">
        <v>59400</v>
      </c>
    </row>
    <row r="232" spans="1:7" x14ac:dyDescent="0.3">
      <c r="A232" s="71">
        <v>32</v>
      </c>
      <c r="B232" s="72" t="s">
        <v>85</v>
      </c>
      <c r="C232" s="181">
        <v>901.62</v>
      </c>
      <c r="D232" s="181">
        <v>10000</v>
      </c>
      <c r="E232" s="181">
        <v>11000</v>
      </c>
      <c r="F232" s="158">
        <v>11000</v>
      </c>
      <c r="G232" s="158">
        <v>11000</v>
      </c>
    </row>
    <row r="233" spans="1:7" ht="31.5" customHeight="1" x14ac:dyDescent="0.3">
      <c r="A233" s="86" t="s">
        <v>96</v>
      </c>
      <c r="B233" s="87" t="s">
        <v>97</v>
      </c>
      <c r="C233" s="178">
        <f t="shared" ref="C233:G234" si="191">C234</f>
        <v>22847.65</v>
      </c>
      <c r="D233" s="178">
        <f t="shared" si="191"/>
        <v>29399</v>
      </c>
      <c r="E233" s="178">
        <f t="shared" si="191"/>
        <v>27243</v>
      </c>
      <c r="F233" s="163">
        <f t="shared" si="191"/>
        <v>27243</v>
      </c>
      <c r="G233" s="163">
        <f t="shared" si="191"/>
        <v>27243</v>
      </c>
    </row>
    <row r="234" spans="1:7" ht="22.5" customHeight="1" x14ac:dyDescent="0.3">
      <c r="A234" s="67">
        <v>31</v>
      </c>
      <c r="B234" s="68" t="s">
        <v>98</v>
      </c>
      <c r="C234" s="151">
        <f>C235</f>
        <v>22847.65</v>
      </c>
      <c r="D234" s="151">
        <f>D235</f>
        <v>29399</v>
      </c>
      <c r="E234" s="151">
        <f>E235</f>
        <v>27243</v>
      </c>
      <c r="F234" s="151">
        <f t="shared" si="191"/>
        <v>27243</v>
      </c>
      <c r="G234" s="151">
        <f t="shared" si="191"/>
        <v>27243</v>
      </c>
    </row>
    <row r="235" spans="1:7" s="141" customFormat="1" x14ac:dyDescent="0.3">
      <c r="A235" s="139">
        <v>3</v>
      </c>
      <c r="B235" s="140" t="s">
        <v>135</v>
      </c>
      <c r="C235" s="154">
        <f>C236+C237</f>
        <v>22847.65</v>
      </c>
      <c r="D235" s="154">
        <f t="shared" ref="D235:G235" si="192">D236+D237</f>
        <v>29399</v>
      </c>
      <c r="E235" s="154">
        <f t="shared" si="192"/>
        <v>27243</v>
      </c>
      <c r="F235" s="154">
        <f t="shared" si="192"/>
        <v>27243</v>
      </c>
      <c r="G235" s="154">
        <f t="shared" si="192"/>
        <v>27243</v>
      </c>
    </row>
    <row r="236" spans="1:7" x14ac:dyDescent="0.3">
      <c r="A236" s="69">
        <v>31</v>
      </c>
      <c r="B236" s="70" t="s">
        <v>84</v>
      </c>
      <c r="C236" s="181">
        <v>10673.88</v>
      </c>
      <c r="D236" s="181">
        <v>29337</v>
      </c>
      <c r="E236" s="181">
        <v>27243</v>
      </c>
      <c r="F236" s="181">
        <v>27243</v>
      </c>
      <c r="G236" s="181">
        <v>27243</v>
      </c>
    </row>
    <row r="237" spans="1:7" ht="15" customHeight="1" x14ac:dyDescent="0.3">
      <c r="A237" s="71">
        <v>32</v>
      </c>
      <c r="B237" s="72" t="s">
        <v>85</v>
      </c>
      <c r="C237" s="184">
        <v>12173.77</v>
      </c>
      <c r="D237" s="181">
        <v>62</v>
      </c>
      <c r="E237" s="181"/>
      <c r="F237" s="158"/>
      <c r="G237" s="158"/>
    </row>
    <row r="238" spans="1:7" ht="15" customHeight="1" x14ac:dyDescent="0.3">
      <c r="A238" s="86" t="s">
        <v>144</v>
      </c>
      <c r="B238" s="90" t="s">
        <v>145</v>
      </c>
      <c r="C238" s="185">
        <f t="shared" ref="C238:G239" si="193">C239</f>
        <v>187595.94</v>
      </c>
      <c r="D238" s="185">
        <f t="shared" si="193"/>
        <v>10869</v>
      </c>
      <c r="E238" s="185">
        <f t="shared" si="193"/>
        <v>0</v>
      </c>
      <c r="F238" s="185">
        <f t="shared" si="193"/>
        <v>0</v>
      </c>
      <c r="G238" s="185">
        <f t="shared" si="193"/>
        <v>0</v>
      </c>
    </row>
    <row r="239" spans="1:7" ht="15" customHeight="1" x14ac:dyDescent="0.3">
      <c r="A239" s="67">
        <v>31</v>
      </c>
      <c r="B239" s="68" t="s">
        <v>98</v>
      </c>
      <c r="C239" s="186">
        <f>C240</f>
        <v>187595.94</v>
      </c>
      <c r="D239" s="186">
        <f>D240</f>
        <v>10869</v>
      </c>
      <c r="E239" s="186">
        <f>E240</f>
        <v>0</v>
      </c>
      <c r="F239" s="186">
        <f t="shared" si="193"/>
        <v>0</v>
      </c>
      <c r="G239" s="186">
        <f t="shared" si="193"/>
        <v>0</v>
      </c>
    </row>
    <row r="240" spans="1:7" s="141" customFormat="1" x14ac:dyDescent="0.3">
      <c r="A240" s="139">
        <v>3</v>
      </c>
      <c r="B240" s="140" t="s">
        <v>135</v>
      </c>
      <c r="C240" s="154">
        <f>C241+C242</f>
        <v>187595.94</v>
      </c>
      <c r="D240" s="154">
        <f>D241+D242</f>
        <v>10869</v>
      </c>
      <c r="E240" s="154">
        <f>E241+E242</f>
        <v>0</v>
      </c>
      <c r="F240" s="154">
        <f t="shared" ref="F240" si="194">F241+F242</f>
        <v>0</v>
      </c>
      <c r="G240" s="154">
        <f t="shared" ref="G240" si="195">G241+G242</f>
        <v>0</v>
      </c>
    </row>
    <row r="241" spans="1:7" ht="15" customHeight="1" x14ac:dyDescent="0.3">
      <c r="A241" s="71">
        <v>31</v>
      </c>
      <c r="B241" s="70" t="s">
        <v>84</v>
      </c>
      <c r="C241" s="181">
        <v>33892.74</v>
      </c>
      <c r="D241" s="181">
        <v>3239</v>
      </c>
      <c r="E241" s="181"/>
      <c r="F241" s="158"/>
      <c r="G241" s="158"/>
    </row>
    <row r="242" spans="1:7" ht="15" customHeight="1" x14ac:dyDescent="0.3">
      <c r="A242" s="71">
        <v>32</v>
      </c>
      <c r="B242" s="72" t="s">
        <v>85</v>
      </c>
      <c r="C242" s="181">
        <v>153703.20000000001</v>
      </c>
      <c r="D242" s="181">
        <v>7630</v>
      </c>
      <c r="E242" s="181"/>
      <c r="F242" s="158"/>
      <c r="G242" s="158"/>
    </row>
    <row r="243" spans="1:7" ht="15" customHeight="1" x14ac:dyDescent="0.3">
      <c r="A243" s="86" t="s">
        <v>115</v>
      </c>
      <c r="B243" s="90" t="s">
        <v>116</v>
      </c>
      <c r="C243" s="185">
        <f t="shared" ref="C243:G244" si="196">C244</f>
        <v>184618.75</v>
      </c>
      <c r="D243" s="185">
        <f t="shared" si="196"/>
        <v>60000</v>
      </c>
      <c r="E243" s="185">
        <f t="shared" si="196"/>
        <v>40000</v>
      </c>
      <c r="F243" s="185">
        <f t="shared" si="196"/>
        <v>0</v>
      </c>
      <c r="G243" s="185">
        <f t="shared" si="196"/>
        <v>0</v>
      </c>
    </row>
    <row r="244" spans="1:7" ht="15" customHeight="1" x14ac:dyDescent="0.3">
      <c r="A244" s="67">
        <v>31</v>
      </c>
      <c r="B244" s="68" t="s">
        <v>98</v>
      </c>
      <c r="C244" s="186">
        <f>C245</f>
        <v>184618.75</v>
      </c>
      <c r="D244" s="186">
        <f>D245</f>
        <v>60000</v>
      </c>
      <c r="E244" s="186">
        <f>E245</f>
        <v>40000</v>
      </c>
      <c r="F244" s="186">
        <f t="shared" si="196"/>
        <v>0</v>
      </c>
      <c r="G244" s="186">
        <f t="shared" si="196"/>
        <v>0</v>
      </c>
    </row>
    <row r="245" spans="1:7" s="141" customFormat="1" x14ac:dyDescent="0.3">
      <c r="A245" s="139">
        <v>3</v>
      </c>
      <c r="B245" s="140" t="s">
        <v>135</v>
      </c>
      <c r="C245" s="154">
        <f>C246+C247</f>
        <v>184618.75</v>
      </c>
      <c r="D245" s="154">
        <f>D246+D247</f>
        <v>60000</v>
      </c>
      <c r="E245" s="154">
        <f>E246+E247</f>
        <v>40000</v>
      </c>
      <c r="F245" s="154">
        <f t="shared" ref="F245:G245" si="197">F246+F247</f>
        <v>0</v>
      </c>
      <c r="G245" s="154">
        <f t="shared" si="197"/>
        <v>0</v>
      </c>
    </row>
    <row r="246" spans="1:7" ht="15" customHeight="1" x14ac:dyDescent="0.3">
      <c r="A246" s="71">
        <v>31</v>
      </c>
      <c r="B246" s="70" t="s">
        <v>84</v>
      </c>
      <c r="C246" s="181">
        <v>10273.209999999999</v>
      </c>
      <c r="D246" s="181">
        <v>35000</v>
      </c>
      <c r="E246" s="181">
        <v>30000</v>
      </c>
      <c r="F246" s="158"/>
      <c r="G246" s="158"/>
    </row>
    <row r="247" spans="1:7" ht="15" customHeight="1" x14ac:dyDescent="0.3">
      <c r="A247" s="71">
        <v>32</v>
      </c>
      <c r="B247" s="72" t="s">
        <v>85</v>
      </c>
      <c r="C247" s="181">
        <v>174345.54</v>
      </c>
      <c r="D247" s="181">
        <v>25000</v>
      </c>
      <c r="E247" s="181">
        <v>10000</v>
      </c>
      <c r="F247" s="158"/>
      <c r="G247" s="158"/>
    </row>
    <row r="248" spans="1:7" ht="15" customHeight="1" x14ac:dyDescent="0.3">
      <c r="A248" s="86" t="s">
        <v>133</v>
      </c>
      <c r="B248" s="90" t="s">
        <v>129</v>
      </c>
      <c r="C248" s="185"/>
      <c r="D248" s="185">
        <f t="shared" ref="D248:G249" si="198">D249</f>
        <v>200000</v>
      </c>
      <c r="E248" s="185">
        <f t="shared" si="198"/>
        <v>50000</v>
      </c>
      <c r="F248" s="185">
        <f t="shared" si="198"/>
        <v>0</v>
      </c>
      <c r="G248" s="185">
        <f t="shared" si="198"/>
        <v>0</v>
      </c>
    </row>
    <row r="249" spans="1:7" ht="15" customHeight="1" x14ac:dyDescent="0.3">
      <c r="A249" s="67">
        <v>31</v>
      </c>
      <c r="B249" s="68" t="s">
        <v>98</v>
      </c>
      <c r="C249" s="184"/>
      <c r="D249" s="184">
        <f>D250</f>
        <v>200000</v>
      </c>
      <c r="E249" s="186">
        <f>E250</f>
        <v>50000</v>
      </c>
      <c r="F249" s="186">
        <f t="shared" si="198"/>
        <v>0</v>
      </c>
      <c r="G249" s="186">
        <f t="shared" si="198"/>
        <v>0</v>
      </c>
    </row>
    <row r="250" spans="1:7" s="141" customFormat="1" x14ac:dyDescent="0.3">
      <c r="A250" s="139">
        <v>3</v>
      </c>
      <c r="B250" s="140" t="s">
        <v>135</v>
      </c>
      <c r="C250" s="153"/>
      <c r="D250" s="153">
        <f>D251+D252</f>
        <v>200000</v>
      </c>
      <c r="E250" s="154">
        <f>E251+E252</f>
        <v>50000</v>
      </c>
      <c r="F250" s="154">
        <f t="shared" ref="F250:G250" si="199">F251+F252</f>
        <v>0</v>
      </c>
      <c r="G250" s="154">
        <f t="shared" si="199"/>
        <v>0</v>
      </c>
    </row>
    <row r="251" spans="1:7" ht="15" customHeight="1" x14ac:dyDescent="0.3">
      <c r="A251" s="71">
        <v>31</v>
      </c>
      <c r="B251" s="70" t="s">
        <v>84</v>
      </c>
      <c r="C251" s="184"/>
      <c r="D251" s="184">
        <v>19700</v>
      </c>
      <c r="E251" s="181">
        <v>41000</v>
      </c>
      <c r="F251" s="158"/>
      <c r="G251" s="158"/>
    </row>
    <row r="252" spans="1:7" ht="15" customHeight="1" x14ac:dyDescent="0.3">
      <c r="A252" s="71">
        <v>32</v>
      </c>
      <c r="B252" s="72" t="s">
        <v>85</v>
      </c>
      <c r="C252" s="184"/>
      <c r="D252" s="184">
        <v>180300</v>
      </c>
      <c r="E252" s="181">
        <v>9000</v>
      </c>
      <c r="F252" s="158"/>
      <c r="G252" s="158"/>
    </row>
    <row r="253" spans="1:7" ht="31.5" customHeight="1" x14ac:dyDescent="0.3">
      <c r="A253" s="86" t="s">
        <v>130</v>
      </c>
      <c r="B253" s="87" t="s">
        <v>131</v>
      </c>
      <c r="C253" s="178"/>
      <c r="D253" s="178">
        <f t="shared" ref="D253" si="200">D254</f>
        <v>4500</v>
      </c>
      <c r="E253" s="178">
        <f t="shared" ref="E253:G254" si="201">E254</f>
        <v>8000</v>
      </c>
      <c r="F253" s="163">
        <f t="shared" si="201"/>
        <v>8000</v>
      </c>
      <c r="G253" s="163">
        <f t="shared" si="201"/>
        <v>8000</v>
      </c>
    </row>
    <row r="254" spans="1:7" ht="22.5" customHeight="1" x14ac:dyDescent="0.3">
      <c r="A254" s="67">
        <v>552</v>
      </c>
      <c r="B254" s="68" t="s">
        <v>66</v>
      </c>
      <c r="C254" s="151"/>
      <c r="D254" s="151">
        <f>D255</f>
        <v>4500</v>
      </c>
      <c r="E254" s="151">
        <f>E255</f>
        <v>8000</v>
      </c>
      <c r="F254" s="151">
        <f t="shared" si="201"/>
        <v>8000</v>
      </c>
      <c r="G254" s="151">
        <f t="shared" si="201"/>
        <v>8000</v>
      </c>
    </row>
    <row r="255" spans="1:7" s="141" customFormat="1" x14ac:dyDescent="0.3">
      <c r="A255" s="139">
        <v>3</v>
      </c>
      <c r="B255" s="140" t="s">
        <v>135</v>
      </c>
      <c r="C255" s="153"/>
      <c r="D255" s="153">
        <f>D256+D257</f>
        <v>4500</v>
      </c>
      <c r="E255" s="154">
        <f>E256</f>
        <v>8000</v>
      </c>
      <c r="F255" s="154">
        <f t="shared" ref="F255:G255" si="202">F256</f>
        <v>8000</v>
      </c>
      <c r="G255" s="154">
        <f t="shared" si="202"/>
        <v>8000</v>
      </c>
    </row>
    <row r="256" spans="1:7" x14ac:dyDescent="0.3">
      <c r="A256" s="71">
        <v>32</v>
      </c>
      <c r="B256" s="72" t="s">
        <v>85</v>
      </c>
      <c r="C256" s="184"/>
      <c r="D256" s="184">
        <v>4500</v>
      </c>
      <c r="E256" s="181">
        <v>8000</v>
      </c>
      <c r="F256" s="181">
        <v>8000</v>
      </c>
      <c r="G256" s="181">
        <v>8000</v>
      </c>
    </row>
    <row r="257" spans="3:4" x14ac:dyDescent="0.3">
      <c r="C257" s="113"/>
      <c r="D257" s="113"/>
    </row>
  </sheetData>
  <autoFilter ref="A21:G247" xr:uid="{85A4C39C-169E-4C47-8E51-8D5D3553827E}"/>
  <dataConsolidate/>
  <mergeCells count="16">
    <mergeCell ref="A11:B11"/>
    <mergeCell ref="A9:B9"/>
    <mergeCell ref="A1:G2"/>
    <mergeCell ref="A5:G5"/>
    <mergeCell ref="A6:B6"/>
    <mergeCell ref="A7:B7"/>
    <mergeCell ref="A8:B8"/>
    <mergeCell ref="B18:G18"/>
    <mergeCell ref="B19:G19"/>
    <mergeCell ref="E20:G20"/>
    <mergeCell ref="A12:B12"/>
    <mergeCell ref="A13:B13"/>
    <mergeCell ref="A14:B14"/>
    <mergeCell ref="A15:B15"/>
    <mergeCell ref="A16:B16"/>
    <mergeCell ref="A17:G17"/>
  </mergeCells>
  <pageMargins left="0.7" right="0.7" top="0.75" bottom="0.75" header="0.3" footer="0.3"/>
  <pageSetup scale="79" fitToHeight="0" orientation="landscape" r:id="rId1"/>
  <ignoredErrors>
    <ignoredError sqref="F244" unlockedFormula="1"/>
    <ignoredError sqref="E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financiranja-ekonomska'!Print_Area</vt:lpstr>
      <vt:lpstr>' Račun financiranja-izvori'!Print_Area</vt:lpstr>
      <vt:lpstr>' Račun prihoda i rashoda-ekonom'!Print_Area</vt:lpstr>
      <vt:lpstr>' Račun prihoda i rashoda-izvori'!Print_Area</vt:lpstr>
      <vt:lpstr>' Račun rashoda-funkcija'!Print_Area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Patalen</cp:lastModifiedBy>
  <cp:lastPrinted>2024-11-08T09:52:47Z</cp:lastPrinted>
  <dcterms:created xsi:type="dcterms:W3CDTF">2022-08-12T12:51:27Z</dcterms:created>
  <dcterms:modified xsi:type="dcterms:W3CDTF">2025-02-12T12:35:42Z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